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320" windowHeight="5715" tabRatio="704" firstSheet="1" activeTab="1"/>
  </bookViews>
  <sheets>
    <sheet name="САДРЖАЈ" sheetId="1" state="hidden" r:id="rId1"/>
    <sheet name="Kadar.ode." sheetId="2" r:id="rId2"/>
    <sheet name="Kadar.dne.bol.dij." sheetId="3" r:id="rId3"/>
    <sheet name="Kadar.zaj.med.del." sheetId="4" r:id="rId4"/>
    <sheet name="Kadar.nem." sheetId="5" r:id="rId5"/>
    <sheet name="Kadar.zbirno " sheetId="6" r:id="rId6"/>
    <sheet name="Sheet1" sheetId="7" state="hidden" r:id="rId7"/>
  </sheets>
  <definedNames>
    <definedName name="____W.O.R.K.B.O.O.K..C.O.N.T.E.N.T.S____">#REF!</definedName>
    <definedName name="_xlnm.Print_Area" localSheetId="4">'Kadar.nem.'!$A$1:$I$23</definedName>
    <definedName name="_xlnm.Print_Titles" localSheetId="1">'Kadar.ode.'!$6:$8</definedName>
    <definedName name="_xlnm.Print_Titles" localSheetId="3">'Kadar.zaj.med.del.'!$A:$A</definedName>
  </definedNames>
  <calcPr fullCalcOnLoad="1"/>
</workbook>
</file>

<file path=xl/sharedStrings.xml><?xml version="1.0" encoding="utf-8"?>
<sst xmlns="http://schemas.openxmlformats.org/spreadsheetml/2006/main" count="253" uniqueCount="195">
  <si>
    <t>УКУПНО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</si>
  <si>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</si>
  <si>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</si>
  <si>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</si>
  <si>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</si>
  <si>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</si>
  <si>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</si>
  <si>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</si>
  <si>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</si>
  <si>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</si>
  <si>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</si>
  <si>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</si>
  <si>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</si>
  <si>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</si>
  <si>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</si>
  <si>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</si>
  <si>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</si>
  <si>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</si>
  <si>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</si>
  <si>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</si>
  <si>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</si>
  <si>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</si>
  <si>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</si>
  <si>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</si>
  <si>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</si>
  <si>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</si>
  <si>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</si>
  <si>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</si>
  <si>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</si>
  <si>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</si>
  <si>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</si>
  <si>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</si>
  <si>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</si>
  <si>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</si>
  <si>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</si>
  <si>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</si>
  <si>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</si>
  <si>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</si>
  <si>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</si>
  <si>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</si>
  <si>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</si>
  <si>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</si>
  <si>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</si>
  <si>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</si>
  <si>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</si>
  <si>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</si>
  <si>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Укупно</t>
  </si>
  <si>
    <t>8.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</si>
  <si>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</si>
  <si>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</si>
  <si>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</si>
  <si>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</si>
  <si>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</si>
  <si>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</si>
  <si>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</si>
  <si>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</si>
  <si>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</si>
  <si>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</si>
  <si>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</si>
  <si>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</si>
  <si>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</si>
  <si>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</si>
  <si>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</si>
  <si>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</si>
  <si>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</si>
  <si>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</si>
  <si>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</si>
  <si>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</si>
  <si>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</si>
  <si>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</si>
  <si>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Број апарата, број операционих сала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</si>
  <si>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</si>
  <si>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</si>
  <si>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</si>
  <si>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</si>
  <si>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</si>
  <si>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</si>
  <si>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</si>
  <si>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</si>
  <si>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</si>
  <si>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</si>
  <si>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</si>
  <si>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</si>
  <si>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</si>
  <si>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</si>
  <si>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</si>
  <si>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</si>
  <si>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</si>
  <si>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</si>
  <si>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</si>
  <si>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</si>
  <si>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</si>
  <si>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</si>
  <si>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</si>
  <si>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</si>
  <si>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</si>
  <si>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</si>
  <si>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</si>
  <si>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</si>
  <si>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</si>
  <si>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Неонатологија</t>
  </si>
  <si>
    <t>Операције</t>
  </si>
  <si>
    <t>Крв и компоненте крви</t>
  </si>
  <si>
    <t>Лекови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</si>
  <si>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</si>
  <si>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</si>
  <si>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</si>
  <si>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</si>
  <si>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</si>
  <si>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</si>
  <si>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</si>
  <si>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</si>
  <si>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</si>
  <si>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</si>
  <si>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основни норматив</t>
  </si>
  <si>
    <t>Укупан норматив</t>
  </si>
  <si>
    <t>Дијагностички сродне групе (ДСГ)</t>
  </si>
  <si>
    <t>Здравствене услуге</t>
  </si>
  <si>
    <t>Дијагностичке процедуре са снимањем</t>
  </si>
  <si>
    <t>Лабораторијска дијагностика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</si>
  <si>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</si>
  <si>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</si>
  <si>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</si>
  <si>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</si>
  <si>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</si>
  <si>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</si>
  <si>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</si>
  <si>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</si>
  <si>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</si>
  <si>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</si>
  <si>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</si>
  <si>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</si>
  <si>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</si>
  <si>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</si>
  <si>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</si>
  <si>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</si>
  <si>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</si>
  <si>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</si>
  <si>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</si>
  <si>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</si>
  <si>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</si>
  <si>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</si>
  <si>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</si>
  <si>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</si>
  <si>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</si>
  <si>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</si>
  <si>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</si>
  <si>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</si>
  <si>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>ЗА 2020. ГОДИНУ</t>
  </si>
  <si>
    <t>Збирна табела врсте здравствених услуга које се пружају у здравственој установи</t>
  </si>
  <si>
    <t>22.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</si>
  <si>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</si>
  <si>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</si>
  <si>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</si>
  <si>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</si>
  <si>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ИНТЕРНИСТИЧКА КЛИНИКА</t>
  </si>
  <si>
    <t>СЛУЖБА КАРДИОЛОГИЈЕ</t>
  </si>
  <si>
    <t>ОДСЕК ТБЦ</t>
  </si>
  <si>
    <t>СЛУЖБА ЕНДОКРИНОЛОГИЈЕ</t>
  </si>
  <si>
    <t>СЛУЖБА НЕФРОЛОГИЈЕ</t>
  </si>
  <si>
    <t xml:space="preserve"> СЛУЖБА ХЕМАТОЛОГИЈЕ</t>
  </si>
  <si>
    <t xml:space="preserve"> СЛУЖБА ИНТЕРНИСТИЧКЕ ГЕРИЈАТРИЈЕ</t>
  </si>
  <si>
    <t>БОЛНИЦА ЗА ПЕДИЈАТРИЈУ</t>
  </si>
  <si>
    <t>КЛИНИКА ЗА ХИРУРГИЈУ</t>
  </si>
  <si>
    <t xml:space="preserve"> СЛУЖБА НЕУРОХИРУРГИЈЕ</t>
  </si>
  <si>
    <t>СЛУЖБА ОРЛ СА МФХ</t>
  </si>
  <si>
    <t>СЛУЖБА УРОЛОГИЈЕ</t>
  </si>
  <si>
    <t>СЛУЖБА ОПШТЕ ХИРУРГИЈЕ</t>
  </si>
  <si>
    <t>СЛУЖБА БАРО МЕДИЦИНЕ</t>
  </si>
  <si>
    <t>СЛУЖБА ОПЕРАЦИОНОГ БЛОКА СА СТЕРИЛИЗАЦИЈОМ И ИНТЕНЗИВНОМ ТЕРАПИЈОМ</t>
  </si>
  <si>
    <t>БОЛНИЦА ЗА ГИНЕКОЛОГИЈУ И АКУШЕРСТВО</t>
  </si>
  <si>
    <t>СЛУЖБА ЗА НЕОНАТОЛОГИЈУ</t>
  </si>
  <si>
    <t>СЛ. ЗА ПРИЈЕМ И ЗБРИЊАВАЊЕ УРГЕНТНИХ СТАЊА</t>
  </si>
  <si>
    <t>СЛУЖБА ЗА СПЕЦ. И КОНСУЛТАТИВНЕ ПРЕГЛЕДЕ</t>
  </si>
  <si>
    <t>- КАБИНЕТ ЗА ОФТАЛМОЛОГИЈУ</t>
  </si>
  <si>
    <t>- КАБИНЕТ ЗА ДЕРМАТОВЕНЕРОЛОГИЈУ</t>
  </si>
  <si>
    <t>- КАБИНЕТ ЗА РЕУМАТОЛОГИЈУ</t>
  </si>
  <si>
    <t>- КАБИНЕТ ЗА НЕУРОПСИХИЈАТРИЈУ</t>
  </si>
  <si>
    <t xml:space="preserve">У К У П Н О </t>
  </si>
  <si>
    <t>Дневна</t>
  </si>
  <si>
    <t>Служба за правне и економско-финансијске послове</t>
  </si>
  <si>
    <t>Служба за техничке и друге сличне послове</t>
  </si>
  <si>
    <t>Служба за неонатологију у болици за гинекологију и акушерство</t>
  </si>
  <si>
    <t>КЛИНИЧКО БОЛНИЧКИ ЦЕНТАР ЗЕМУН</t>
  </si>
  <si>
    <t>БОЛНИЦА ЗА НЕУРОЛОГИЈУ</t>
  </si>
  <si>
    <t>СЛУЖБА ОРТОПЕДИЈЕ СА ТРАУМАТОЛОГИЈОМ</t>
  </si>
  <si>
    <t>СЛУЖБА ПУЛМОЛОГИЈЕ СА ПНЕУМОФТИЗИОЛОГИЈОМ</t>
  </si>
  <si>
    <t>СЛУЖБА ГАСТРОЕНТЕРОЛОГИЈЕ СА ХЕПАТОЛОГИЈОМ</t>
  </si>
  <si>
    <t>БОЛНИЦА ЗА ОНКОЛОГИЈУ</t>
  </si>
  <si>
    <t>ОДЕЉЕЊЕ ИНТЕНЗИВНЕ ТЕРАПИЈЕ-ИНТ.</t>
  </si>
  <si>
    <t>ОДЕЉЕЊЕ ИНТЕНЗИВНЕ ТЕРАПИЈЕ-ХИР.</t>
  </si>
  <si>
    <t>31.12.2020.</t>
  </si>
  <si>
    <t>Број исписаних болесника                                                  01.01-31.12.2020</t>
  </si>
  <si>
    <t>Број бо  дана 01.01-31.12.2020.</t>
  </si>
  <si>
    <t>Просечна дневна заузетост постеља у 01.01.-31.12.2020. (%)</t>
  </si>
</sst>
</file>

<file path=xl/styles.xml><?xml version="1.0" encoding="utf-8"?>
<styleSheet xmlns="http://schemas.openxmlformats.org/spreadsheetml/2006/main">
  <numFmts count="3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)@"/>
    <numFmt numFmtId="181" formatCode="0;0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0"/>
      <name val="HelveticaPlain"/>
      <family val="0"/>
    </font>
    <font>
      <sz val="11"/>
      <color indexed="8"/>
      <name val="Calibri"/>
      <family val="2"/>
    </font>
    <font>
      <u val="single"/>
      <sz val="10"/>
      <color indexed="12"/>
      <name val="HelveticaPlai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HelveticaPlain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Cambria"/>
      <family val="1"/>
    </font>
    <font>
      <b/>
      <sz val="5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theme="1" tint="0.14996999502182007"/>
      <name val="Calibri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/>
      <right/>
      <top/>
      <bottom style="thin">
        <color indexed="44"/>
      </bottom>
    </border>
    <border>
      <left/>
      <right/>
      <top/>
      <bottom style="thin"/>
    </border>
    <border>
      <left/>
      <right/>
      <top style="double">
        <color indexed="56"/>
      </top>
      <bottom style="double">
        <color indexed="56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2" borderId="9">
      <alignment vertical="center"/>
      <protection/>
    </xf>
    <xf numFmtId="0" fontId="38" fillId="0" borderId="9">
      <alignment horizontal="left" vertical="center" wrapText="1"/>
      <protection locked="0"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57" applyFont="1" applyProtection="1">
      <alignment/>
      <protection/>
    </xf>
    <xf numFmtId="0" fontId="4" fillId="0" borderId="0" xfId="57" applyFont="1" applyAlignment="1" applyProtection="1">
      <alignment/>
      <protection/>
    </xf>
    <xf numFmtId="3" fontId="8" fillId="0" borderId="0" xfId="57" applyNumberFormat="1" applyFont="1" applyProtection="1">
      <alignment/>
      <protection/>
    </xf>
    <xf numFmtId="0" fontId="8" fillId="0" borderId="0" xfId="57" applyFont="1" applyAlignment="1" applyProtection="1">
      <alignment horizontal="center" vertical="center" wrapText="1"/>
      <protection/>
    </xf>
    <xf numFmtId="0" fontId="3" fillId="0" borderId="0" xfId="57" applyFont="1" applyProtection="1">
      <alignment/>
      <protection/>
    </xf>
    <xf numFmtId="3" fontId="8" fillId="0" borderId="0" xfId="57" applyNumberFormat="1" applyFont="1" applyAlignment="1" applyProtection="1">
      <alignment horizontal="center" vertical="center" wrapText="1"/>
      <protection/>
    </xf>
    <xf numFmtId="0" fontId="8" fillId="0" borderId="0" xfId="57" applyFont="1" applyAlignment="1" applyProtection="1">
      <alignment horizontal="left" vertical="center" wrapText="1"/>
      <protection/>
    </xf>
    <xf numFmtId="0" fontId="8" fillId="0" borderId="0" xfId="57" applyFont="1" applyAlignment="1" applyProtection="1">
      <alignment horizontal="left" wrapText="1"/>
      <protection/>
    </xf>
    <xf numFmtId="0" fontId="8" fillId="0" borderId="0" xfId="57" applyFont="1" applyAlignment="1" applyProtection="1">
      <alignment wrapText="1"/>
      <protection/>
    </xf>
    <xf numFmtId="3" fontId="8" fillId="0" borderId="0" xfId="57" applyNumberFormat="1" applyFont="1" applyAlignment="1" applyProtection="1">
      <alignment wrapText="1"/>
      <protection/>
    </xf>
    <xf numFmtId="0" fontId="8" fillId="0" borderId="0" xfId="57" applyFont="1" applyAlignment="1" applyProtection="1">
      <alignment horizontal="left"/>
      <protection/>
    </xf>
    <xf numFmtId="0" fontId="3" fillId="0" borderId="0" xfId="57" applyFont="1" applyAlignment="1" applyProtection="1">
      <alignment horizontal="center" wrapText="1"/>
      <protection/>
    </xf>
    <xf numFmtId="0" fontId="3" fillId="0" borderId="0" xfId="57" applyFont="1" applyAlignment="1" applyProtection="1">
      <alignment wrapText="1"/>
      <protection/>
    </xf>
    <xf numFmtId="0" fontId="8" fillId="0" borderId="0" xfId="57" applyFont="1" applyFill="1" applyProtection="1">
      <alignment/>
      <protection/>
    </xf>
    <xf numFmtId="0" fontId="2" fillId="33" borderId="0" xfId="53" applyFill="1" applyAlignment="1" applyProtection="1">
      <alignment/>
      <protection/>
    </xf>
    <xf numFmtId="0" fontId="3" fillId="0" borderId="0" xfId="57" applyFont="1" applyFill="1" applyProtection="1">
      <alignment/>
      <protection/>
    </xf>
    <xf numFmtId="3" fontId="4" fillId="0" borderId="0" xfId="57" applyNumberFormat="1" applyFont="1" applyProtection="1">
      <alignment/>
      <protection/>
    </xf>
    <xf numFmtId="0" fontId="4" fillId="0" borderId="0" xfId="57" applyFont="1" applyProtection="1">
      <alignment/>
      <protection/>
    </xf>
    <xf numFmtId="3" fontId="4" fillId="0" borderId="0" xfId="57" applyNumberFormat="1" applyFont="1" applyAlignment="1" applyProtection="1">
      <alignment horizontal="center" vertical="center" wrapText="1"/>
      <protection/>
    </xf>
    <xf numFmtId="3" fontId="4" fillId="0" borderId="0" xfId="57" applyNumberFormat="1" applyFont="1" applyAlignment="1" applyProtection="1">
      <alignment wrapText="1"/>
      <protection/>
    </xf>
    <xf numFmtId="0" fontId="3" fillId="0" borderId="0" xfId="57" applyFont="1" applyAlignment="1" applyProtection="1">
      <alignment horizontal="right"/>
      <protection/>
    </xf>
    <xf numFmtId="0" fontId="3" fillId="0" borderId="0" xfId="57" applyFont="1" applyAlignment="1" applyProtection="1">
      <alignment horizontal="center" vertical="center" wrapText="1"/>
      <protection/>
    </xf>
    <xf numFmtId="0" fontId="7" fillId="0" borderId="0" xfId="57" applyFont="1" applyProtection="1">
      <alignment/>
      <protection/>
    </xf>
    <xf numFmtId="0" fontId="8" fillId="0" borderId="0" xfId="57" applyFont="1" applyAlignment="1" applyProtection="1">
      <alignment/>
      <protection/>
    </xf>
    <xf numFmtId="0" fontId="3" fillId="0" borderId="0" xfId="63" applyFo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57" fillId="0" borderId="10" xfId="72" applyAlignment="1">
      <alignment/>
    </xf>
    <xf numFmtId="0" fontId="57" fillId="0" borderId="10" xfId="72" applyAlignment="1">
      <alignment vertical="center" wrapText="1"/>
    </xf>
    <xf numFmtId="0" fontId="8" fillId="0" borderId="0" xfId="57" applyFont="1" applyFill="1" applyAlignment="1" applyProtection="1">
      <alignment horizontal="center" vertical="center"/>
      <protection/>
    </xf>
    <xf numFmtId="49" fontId="5" fillId="0" borderId="0" xfId="57" applyNumberFormat="1" applyFont="1" applyFill="1" applyProtection="1">
      <alignment/>
      <protection/>
    </xf>
    <xf numFmtId="0" fontId="5" fillId="0" borderId="0" xfId="57" applyFont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wrapText="1"/>
      <protection/>
    </xf>
    <xf numFmtId="0" fontId="3" fillId="0" borderId="0" xfId="57" applyFont="1" applyBorder="1" applyAlignment="1" applyProtection="1">
      <alignment horizont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3" borderId="11" xfId="57" applyFont="1" applyFill="1" applyBorder="1" applyAlignment="1" applyProtection="1">
      <alignment horizontal="center" vertical="center" textRotation="90" wrapText="1"/>
      <protection/>
    </xf>
    <xf numFmtId="0" fontId="13" fillId="0" borderId="0" xfId="57" applyFont="1" applyFill="1" applyBorder="1" applyAlignment="1" applyProtection="1">
      <alignment horizontal="left" wrapText="1"/>
      <protection/>
    </xf>
    <xf numFmtId="0" fontId="13" fillId="0" borderId="0" xfId="57" applyFont="1" applyFill="1" applyBorder="1" applyAlignment="1" applyProtection="1">
      <alignment horizontal="left"/>
      <protection/>
    </xf>
    <xf numFmtId="0" fontId="12" fillId="0" borderId="11" xfId="57" applyFont="1" applyBorder="1" applyAlignment="1" applyProtection="1">
      <alignment horizontal="center" vertical="center" wrapText="1"/>
      <protection locked="0"/>
    </xf>
    <xf numFmtId="3" fontId="12" fillId="35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57" applyFont="1" applyProtection="1">
      <alignment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3" fontId="12" fillId="35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vertical="center" wrapText="1"/>
      <protection/>
    </xf>
    <xf numFmtId="0" fontId="12" fillId="0" borderId="0" xfId="57" applyFont="1" applyBorder="1" applyAlignment="1" applyProtection="1">
      <alignment vertical="center"/>
      <protection/>
    </xf>
    <xf numFmtId="0" fontId="5" fillId="0" borderId="0" xfId="57" applyFont="1" applyProtection="1">
      <alignment/>
      <protection/>
    </xf>
    <xf numFmtId="0" fontId="12" fillId="0" borderId="11" xfId="57" applyFont="1" applyBorder="1" applyAlignment="1" applyProtection="1">
      <alignment vertical="center" wrapText="1"/>
      <protection/>
    </xf>
    <xf numFmtId="0" fontId="5" fillId="0" borderId="0" xfId="57" applyNumberFormat="1" applyFont="1" applyFill="1" applyProtection="1">
      <alignment/>
      <protection/>
    </xf>
    <xf numFmtId="0" fontId="13" fillId="0" borderId="0" xfId="57" applyFont="1" applyFill="1" applyBorder="1" applyAlignment="1" applyProtection="1">
      <alignment wrapText="1"/>
      <protection/>
    </xf>
    <xf numFmtId="180" fontId="16" fillId="36" borderId="12" xfId="69" applyNumberFormat="1" applyFont="1" applyFill="1" applyBorder="1" applyProtection="1">
      <alignment vertical="center"/>
      <protection/>
    </xf>
    <xf numFmtId="180" fontId="16" fillId="36" borderId="12" xfId="69" applyNumberFormat="1" applyFont="1" applyFill="1" applyBorder="1" applyAlignment="1" applyProtection="1">
      <alignment horizontal="right" vertical="center"/>
      <protection/>
    </xf>
    <xf numFmtId="181" fontId="17" fillId="0" borderId="13" xfId="70" applyNumberFormat="1" applyFont="1" applyBorder="1" applyAlignment="1" applyProtection="1">
      <alignment horizontal="left" vertical="center" indent="1"/>
      <protection/>
    </xf>
    <xf numFmtId="181" fontId="18" fillId="0" borderId="13" xfId="70" applyNumberFormat="1" applyFont="1" applyBorder="1" applyAlignment="1" applyProtection="1">
      <alignment horizontal="left" vertical="center"/>
      <protection/>
    </xf>
    <xf numFmtId="181" fontId="17" fillId="0" borderId="14" xfId="70" applyNumberFormat="1" applyFont="1" applyBorder="1" applyAlignment="1" applyProtection="1">
      <alignment horizontal="right" vertical="center"/>
      <protection/>
    </xf>
    <xf numFmtId="181" fontId="17" fillId="0" borderId="15" xfId="70" applyNumberFormat="1" applyFont="1" applyBorder="1" applyAlignment="1" applyProtection="1">
      <alignment horizontal="right" vertical="center"/>
      <protection/>
    </xf>
    <xf numFmtId="181" fontId="17" fillId="0" borderId="14" xfId="70" applyNumberFormat="1" applyFont="1" applyBorder="1" applyAlignment="1" applyProtection="1">
      <alignment horizontal="left" vertical="center" indent="1"/>
      <protection/>
    </xf>
    <xf numFmtId="181" fontId="18" fillId="0" borderId="14" xfId="70" applyNumberFormat="1" applyFont="1" applyBorder="1" applyAlignment="1" applyProtection="1">
      <alignment horizontal="left" vertical="center"/>
      <protection/>
    </xf>
    <xf numFmtId="181" fontId="17" fillId="0" borderId="15" xfId="70" applyNumberFormat="1" applyFont="1" applyBorder="1" applyAlignment="1" applyProtection="1">
      <alignment horizontal="left" vertical="center" indent="1"/>
      <protection/>
    </xf>
    <xf numFmtId="181" fontId="18" fillId="0" borderId="15" xfId="70" applyNumberFormat="1" applyFont="1" applyBorder="1" applyAlignment="1" applyProtection="1">
      <alignment horizontal="left" vertical="center"/>
      <protection/>
    </xf>
    <xf numFmtId="180" fontId="16" fillId="36" borderId="13" xfId="69" applyNumberFormat="1" applyFont="1" applyFill="1" applyBorder="1" applyProtection="1">
      <alignment vertical="center"/>
      <protection/>
    </xf>
    <xf numFmtId="180" fontId="16" fillId="36" borderId="15" xfId="69" applyNumberFormat="1" applyFont="1" applyFill="1" applyBorder="1" applyAlignment="1" applyProtection="1">
      <alignment horizontal="right" vertical="center"/>
      <protection/>
    </xf>
    <xf numFmtId="0" fontId="12" fillId="33" borderId="11" xfId="57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 applyProtection="1">
      <alignment horizontal="left" wrapText="1"/>
      <protection/>
    </xf>
    <xf numFmtId="0" fontId="13" fillId="33" borderId="11" xfId="0" applyFont="1" applyFill="1" applyBorder="1" applyAlignment="1" applyProtection="1">
      <alignment horizontal="center" vertical="center" textRotation="90" wrapText="1"/>
      <protection/>
    </xf>
    <xf numFmtId="0" fontId="13" fillId="36" borderId="11" xfId="0" applyFont="1" applyFill="1" applyBorder="1" applyAlignment="1" applyProtection="1">
      <alignment horizontal="center" vertical="center" textRotation="90" wrapText="1"/>
      <protection/>
    </xf>
    <xf numFmtId="3" fontId="13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13" fillId="33" borderId="11" xfId="57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1" xfId="57" applyFont="1" applyBorder="1" applyProtection="1">
      <alignment/>
      <protection locked="0"/>
    </xf>
    <xf numFmtId="0" fontId="12" fillId="0" borderId="11" xfId="63" applyFont="1" applyBorder="1" applyProtection="1">
      <alignment/>
      <protection locked="0"/>
    </xf>
    <xf numFmtId="0" fontId="14" fillId="34" borderId="11" xfId="63" applyFont="1" applyFill="1" applyBorder="1" applyAlignment="1" applyProtection="1">
      <alignment horizontal="right" vertical="center"/>
      <protection/>
    </xf>
    <xf numFmtId="0" fontId="13" fillId="33" borderId="11" xfId="64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11" xfId="57" applyFont="1" applyFill="1" applyBorder="1" applyAlignment="1" applyProtection="1">
      <alignment horizontal="center" vertical="center" wrapText="1"/>
      <protection/>
    </xf>
    <xf numFmtId="181" fontId="17" fillId="0" borderId="0" xfId="70" applyNumberFormat="1" applyFont="1" applyBorder="1" applyAlignment="1" applyProtection="1">
      <alignment horizontal="left" vertical="center" indent="1"/>
      <protection/>
    </xf>
    <xf numFmtId="181" fontId="18" fillId="0" borderId="0" xfId="70" applyNumberFormat="1" applyFont="1" applyBorder="1" applyAlignment="1" applyProtection="1">
      <alignment horizontal="left" vertical="center"/>
      <protection/>
    </xf>
    <xf numFmtId="181" fontId="17" fillId="0" borderId="13" xfId="70" applyNumberFormat="1" applyFont="1" applyFill="1" applyBorder="1" applyAlignment="1" applyProtection="1">
      <alignment horizontal="left" vertical="center" indent="1"/>
      <protection/>
    </xf>
    <xf numFmtId="181" fontId="17" fillId="0" borderId="14" xfId="70" applyNumberFormat="1" applyFont="1" applyFill="1" applyBorder="1" applyAlignment="1" applyProtection="1">
      <alignment horizontal="left" vertical="center" wrapText="1" indent="1"/>
      <protection/>
    </xf>
    <xf numFmtId="181" fontId="17" fillId="0" borderId="15" xfId="70" applyNumberFormat="1" applyFont="1" applyFill="1" applyBorder="1" applyAlignment="1" applyProtection="1">
      <alignment horizontal="left" vertical="center" wrapText="1" indent="1"/>
      <protection/>
    </xf>
    <xf numFmtId="181" fontId="18" fillId="0" borderId="16" xfId="70" applyNumberFormat="1" applyFont="1" applyBorder="1" applyAlignment="1" applyProtection="1">
      <alignment horizontal="left" vertical="center"/>
      <protection/>
    </xf>
    <xf numFmtId="0" fontId="2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3" fillId="0" borderId="0" xfId="0" applyFont="1" applyBorder="1" applyAlignment="1">
      <alignment/>
    </xf>
    <xf numFmtId="181" fontId="23" fillId="0" borderId="0" xfId="70" applyNumberFormat="1" applyFont="1" applyBorder="1" applyAlignment="1" applyProtection="1">
      <alignment horizontal="left" vertical="center"/>
      <protection/>
    </xf>
    <xf numFmtId="181" fontId="23" fillId="0" borderId="0" xfId="70" applyNumberFormat="1" applyFont="1" applyFill="1" applyBorder="1" applyAlignment="1" applyProtection="1">
      <alignment horizontal="left" vertical="center"/>
      <protection/>
    </xf>
    <xf numFmtId="181" fontId="18" fillId="0" borderId="0" xfId="70" applyNumberFormat="1" applyFont="1" applyFill="1" applyBorder="1" applyAlignment="1" applyProtection="1">
      <alignment horizontal="left" vertical="center"/>
      <protection/>
    </xf>
    <xf numFmtId="181" fontId="23" fillId="33" borderId="0" xfId="70" applyNumberFormat="1" applyFont="1" applyFill="1" applyBorder="1" applyAlignment="1" applyProtection="1">
      <alignment horizontal="left" vertical="center"/>
      <protection/>
    </xf>
    <xf numFmtId="0" fontId="57" fillId="33" borderId="10" xfId="72" applyFill="1" applyAlignment="1">
      <alignment vertical="center" wrapText="1"/>
    </xf>
    <xf numFmtId="0" fontId="57" fillId="33" borderId="10" xfId="72" applyFill="1" applyAlignment="1">
      <alignment horizontal="left" vertical="center" wrapText="1"/>
    </xf>
    <xf numFmtId="0" fontId="57" fillId="0" borderId="10" xfId="72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7" fillId="0" borderId="10" xfId="72" applyNumberFormat="1" applyAlignment="1">
      <alignment horizontal="center" vertical="center"/>
    </xf>
    <xf numFmtId="0" fontId="57" fillId="0" borderId="18" xfId="72" applyBorder="1" applyAlignment="1">
      <alignment horizontal="center" vertical="center"/>
    </xf>
    <xf numFmtId="0" fontId="12" fillId="0" borderId="11" xfId="0" applyFont="1" applyBorder="1" applyAlignment="1" applyProtection="1">
      <alignment horizontal="right" vertical="center" wrapText="1"/>
      <protection locked="0"/>
    </xf>
    <xf numFmtId="0" fontId="14" fillId="34" borderId="11" xfId="0" applyFont="1" applyFill="1" applyBorder="1" applyAlignment="1" applyProtection="1">
      <alignment horizontal="right" vertical="center" wrapText="1"/>
      <protection/>
    </xf>
    <xf numFmtId="3" fontId="14" fillId="34" borderId="11" xfId="0" applyNumberFormat="1" applyFont="1" applyFill="1" applyBorder="1" applyAlignment="1" applyProtection="1">
      <alignment horizontal="right" vertical="center" wrapText="1"/>
      <protection/>
    </xf>
    <xf numFmtId="0" fontId="14" fillId="34" borderId="19" xfId="0" applyFont="1" applyFill="1" applyBorder="1" applyAlignment="1" applyProtection="1">
      <alignment horizontal="right" vertical="center" wrapText="1"/>
      <protection/>
    </xf>
    <xf numFmtId="0" fontId="13" fillId="34" borderId="11" xfId="0" applyFont="1" applyFill="1" applyBorder="1" applyAlignment="1" applyProtection="1">
      <alignment horizontal="center" vertical="center" textRotation="90" wrapText="1"/>
      <protection/>
    </xf>
    <xf numFmtId="3" fontId="19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12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37" borderId="11" xfId="0" applyFont="1" applyFill="1" applyBorder="1" applyAlignment="1" applyProtection="1">
      <alignment horizontal="right" vertical="center" wrapText="1"/>
      <protection locked="0"/>
    </xf>
    <xf numFmtId="3" fontId="12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37" borderId="20" xfId="0" applyFont="1" applyFill="1" applyBorder="1" applyAlignment="1" applyProtection="1">
      <alignment horizontal="right" vertical="center" wrapText="1"/>
      <protection/>
    </xf>
    <xf numFmtId="0" fontId="14" fillId="37" borderId="21" xfId="0" applyFont="1" applyFill="1" applyBorder="1" applyAlignment="1" applyProtection="1">
      <alignment horizontal="right" vertical="center" wrapText="1"/>
      <protection/>
    </xf>
    <xf numFmtId="0" fontId="14" fillId="37" borderId="22" xfId="0" applyFont="1" applyFill="1" applyBorder="1" applyAlignment="1" applyProtection="1">
      <alignment horizontal="right" vertical="center" wrapText="1"/>
      <protection/>
    </xf>
    <xf numFmtId="3" fontId="13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12" fillId="34" borderId="11" xfId="0" applyFont="1" applyFill="1" applyBorder="1" applyAlignment="1" applyProtection="1">
      <alignment horizontal="right" vertical="center"/>
      <protection locked="0"/>
    </xf>
    <xf numFmtId="0" fontId="12" fillId="34" borderId="11" xfId="0" applyFont="1" applyFill="1" applyBorder="1" applyAlignment="1" applyProtection="1">
      <alignment horizontal="right" vertical="center" wrapText="1"/>
      <protection locked="0"/>
    </xf>
    <xf numFmtId="0" fontId="20" fillId="37" borderId="23" xfId="0" applyFont="1" applyFill="1" applyBorder="1" applyAlignment="1" applyProtection="1">
      <alignment horizontal="left" vertical="center" wrapText="1"/>
      <protection locked="0"/>
    </xf>
    <xf numFmtId="0" fontId="14" fillId="37" borderId="24" xfId="0" applyFont="1" applyFill="1" applyBorder="1" applyAlignment="1" applyProtection="1">
      <alignment horizontal="center" vertical="center" wrapText="1"/>
      <protection/>
    </xf>
    <xf numFmtId="0" fontId="12" fillId="34" borderId="11" xfId="57" applyFont="1" applyFill="1" applyBorder="1" applyAlignment="1" applyProtection="1">
      <alignment horizontal="center" vertical="center" textRotation="90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3" fontId="13" fillId="34" borderId="11" xfId="57" applyNumberFormat="1" applyFont="1" applyFill="1" applyBorder="1" applyAlignment="1" applyProtection="1">
      <alignment horizontal="center" vertical="center" textRotation="90" wrapText="1"/>
      <protection/>
    </xf>
    <xf numFmtId="3" fontId="12" fillId="34" borderId="11" xfId="57" applyNumberFormat="1" applyFont="1" applyFill="1" applyBorder="1" applyAlignment="1" applyProtection="1">
      <alignment horizontal="center" vertical="center" wrapText="1"/>
      <protection/>
    </xf>
    <xf numFmtId="0" fontId="13" fillId="34" borderId="11" xfId="64" applyFont="1" applyFill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vertical="justify"/>
      <protection locked="0"/>
    </xf>
    <xf numFmtId="0" fontId="12" fillId="34" borderId="11" xfId="64" applyFont="1" applyFill="1" applyBorder="1" applyAlignment="1" applyProtection="1">
      <alignment horizontal="right" vertical="center"/>
      <protection locked="0"/>
    </xf>
    <xf numFmtId="0" fontId="12" fillId="35" borderId="11" xfId="64" applyFont="1" applyFill="1" applyBorder="1" applyAlignment="1" applyProtection="1">
      <alignment horizontal="right" vertical="center"/>
      <protection/>
    </xf>
    <xf numFmtId="0" fontId="12" fillId="34" borderId="11" xfId="64" applyFont="1" applyFill="1" applyBorder="1" applyAlignment="1" applyProtection="1">
      <alignment vertical="center" wrapText="1"/>
      <protection locked="0"/>
    </xf>
    <xf numFmtId="0" fontId="14" fillId="34" borderId="11" xfId="64" applyFont="1" applyFill="1" applyBorder="1" applyAlignment="1" applyProtection="1">
      <alignment horizontal="right" vertical="center"/>
      <protection/>
    </xf>
    <xf numFmtId="0" fontId="14" fillId="35" borderId="11" xfId="64" applyFont="1" applyFill="1" applyBorder="1" applyAlignment="1" applyProtection="1">
      <alignment horizontal="right" vertical="center"/>
      <protection/>
    </xf>
    <xf numFmtId="0" fontId="57" fillId="34" borderId="10" xfId="72" applyFill="1" applyAlignment="1">
      <alignment vertical="center" wrapText="1"/>
    </xf>
    <xf numFmtId="0" fontId="57" fillId="34" borderId="10" xfId="72" applyFill="1" applyAlignment="1">
      <alignment horizontal="center" vertical="center"/>
    </xf>
    <xf numFmtId="3" fontId="57" fillId="34" borderId="10" xfId="72" applyNumberFormat="1" applyFill="1" applyAlignment="1">
      <alignment horizontal="center" vertical="center"/>
    </xf>
    <xf numFmtId="0" fontId="57" fillId="34" borderId="10" xfId="72" applyFill="1" applyAlignment="1">
      <alignment/>
    </xf>
    <xf numFmtId="0" fontId="57" fillId="0" borderId="10" xfId="72" applyAlignment="1">
      <alignment vertical="center"/>
    </xf>
    <xf numFmtId="181" fontId="21" fillId="0" borderId="13" xfId="70" applyNumberFormat="1" applyFont="1" applyBorder="1" applyAlignment="1" applyProtection="1">
      <alignment horizontal="left" vertical="center" indent="1"/>
      <protection/>
    </xf>
    <xf numFmtId="3" fontId="14" fillId="37" borderId="21" xfId="0" applyNumberFormat="1" applyFont="1" applyFill="1" applyBorder="1" applyAlignment="1" applyProtection="1">
      <alignment horizontal="right" vertical="center" wrapText="1"/>
      <protection/>
    </xf>
    <xf numFmtId="4" fontId="14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0" xfId="57" applyFont="1" applyFill="1" applyProtection="1">
      <alignment/>
      <protection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181" fontId="17" fillId="0" borderId="14" xfId="7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right" vertical="center"/>
      <protection locked="0"/>
    </xf>
    <xf numFmtId="0" fontId="14" fillId="0" borderId="19" xfId="0" applyFont="1" applyFill="1" applyBorder="1" applyAlignment="1" applyProtection="1">
      <alignment horizontal="right" vertical="center" wrapText="1"/>
      <protection/>
    </xf>
    <xf numFmtId="0" fontId="12" fillId="0" borderId="19" xfId="0" applyFont="1" applyFill="1" applyBorder="1" applyAlignment="1" applyProtection="1">
      <alignment horizontal="right" vertical="center"/>
      <protection locked="0"/>
    </xf>
    <xf numFmtId="0" fontId="14" fillId="33" borderId="11" xfId="0" applyFont="1" applyFill="1" applyBorder="1" applyAlignment="1" applyProtection="1">
      <alignment horizontal="right" vertical="center" wrapText="1"/>
      <protection/>
    </xf>
    <xf numFmtId="3" fontId="8" fillId="33" borderId="0" xfId="57" applyNumberFormat="1" applyFont="1" applyFill="1" applyProtection="1">
      <alignment/>
      <protection/>
    </xf>
    <xf numFmtId="3" fontId="8" fillId="33" borderId="0" xfId="57" applyNumberFormat="1" applyFont="1" applyFill="1" applyAlignment="1" applyProtection="1">
      <alignment horizontal="center" vertical="center" wrapText="1"/>
      <protection/>
    </xf>
    <xf numFmtId="3" fontId="8" fillId="33" borderId="0" xfId="57" applyNumberFormat="1" applyFont="1" applyFill="1" applyAlignment="1" applyProtection="1">
      <alignment wrapText="1"/>
      <protection/>
    </xf>
    <xf numFmtId="181" fontId="17" fillId="33" borderId="14" xfId="70" applyNumberFormat="1" applyFont="1" applyFill="1" applyBorder="1" applyAlignment="1" applyProtection="1">
      <alignment horizontal="left" vertical="center" indent="1"/>
      <protection/>
    </xf>
    <xf numFmtId="181" fontId="18" fillId="33" borderId="14" xfId="70" applyNumberFormat="1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57" applyFont="1" applyFill="1" applyBorder="1" applyAlignment="1" applyProtection="1">
      <alignment horizontal="center" vertical="center" wrapText="1"/>
      <protection/>
    </xf>
    <xf numFmtId="0" fontId="3" fillId="33" borderId="0" xfId="57" applyFont="1" applyFill="1" applyAlignment="1" applyProtection="1">
      <alignment horizontal="center" wrapText="1"/>
      <protection/>
    </xf>
    <xf numFmtId="0" fontId="13" fillId="33" borderId="0" xfId="57" applyFont="1" applyFill="1" applyBorder="1" applyAlignment="1" applyProtection="1">
      <alignment wrapText="1"/>
      <protection/>
    </xf>
    <xf numFmtId="0" fontId="13" fillId="33" borderId="0" xfId="57" applyFont="1" applyFill="1" applyBorder="1" applyAlignment="1" applyProtection="1">
      <alignment horizontal="left" wrapText="1"/>
      <protection/>
    </xf>
    <xf numFmtId="0" fontId="3" fillId="33" borderId="0" xfId="57" applyFont="1" applyFill="1" applyBorder="1" applyAlignment="1" applyProtection="1">
      <alignment horizontal="center" wrapText="1"/>
      <protection/>
    </xf>
    <xf numFmtId="0" fontId="3" fillId="33" borderId="0" xfId="57" applyFont="1" applyFill="1" applyAlignment="1" applyProtection="1">
      <alignment wrapText="1"/>
      <protection/>
    </xf>
    <xf numFmtId="0" fontId="3" fillId="33" borderId="0" xfId="57" applyFont="1" applyFill="1" applyBorder="1" applyAlignment="1" applyProtection="1">
      <alignment wrapText="1"/>
      <protection/>
    </xf>
    <xf numFmtId="3" fontId="4" fillId="33" borderId="0" xfId="57" applyNumberFormat="1" applyFont="1" applyFill="1" applyProtection="1">
      <alignment/>
      <protection/>
    </xf>
    <xf numFmtId="0" fontId="12" fillId="33" borderId="11" xfId="57" applyFont="1" applyFill="1" applyBorder="1" applyAlignment="1" applyProtection="1">
      <alignment horizontal="center" vertical="center"/>
      <protection locked="0"/>
    </xf>
    <xf numFmtId="0" fontId="3" fillId="33" borderId="0" xfId="57" applyFont="1" applyFill="1" applyProtection="1">
      <alignment/>
      <protection/>
    </xf>
    <xf numFmtId="0" fontId="3" fillId="33" borderId="0" xfId="57" applyFont="1" applyFill="1" applyAlignment="1" applyProtection="1">
      <alignment horizontal="center"/>
      <protection/>
    </xf>
    <xf numFmtId="0" fontId="4" fillId="33" borderId="0" xfId="57" applyFont="1" applyFill="1" applyAlignment="1" applyProtection="1">
      <alignment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0" xfId="57" applyFont="1" applyFill="1" applyBorder="1" applyAlignment="1" applyProtection="1">
      <alignment vertical="center" wrapText="1"/>
      <protection/>
    </xf>
    <xf numFmtId="0" fontId="8" fillId="33" borderId="0" xfId="57" applyFont="1" applyFill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wrapText="1"/>
      <protection locked="0"/>
    </xf>
    <xf numFmtId="3" fontId="12" fillId="33" borderId="11" xfId="57" applyNumberFormat="1" applyFont="1" applyFill="1" applyBorder="1" applyAlignment="1" applyProtection="1">
      <alignment horizontal="center" vertical="center" wrapText="1"/>
      <protection/>
    </xf>
    <xf numFmtId="0" fontId="12" fillId="33" borderId="0" xfId="57" applyFont="1" applyFill="1" applyProtection="1">
      <alignment/>
      <protection/>
    </xf>
    <xf numFmtId="0" fontId="12" fillId="33" borderId="11" xfId="0" applyFont="1" applyFill="1" applyBorder="1" applyAlignment="1" applyProtection="1">
      <alignment horizontal="center"/>
      <protection locked="0"/>
    </xf>
    <xf numFmtId="180" fontId="16" fillId="33" borderId="15" xfId="69" applyNumberFormat="1" applyFont="1" applyFill="1" applyBorder="1" applyAlignment="1" applyProtection="1">
      <alignment horizontal="right" vertical="center"/>
      <protection/>
    </xf>
    <xf numFmtId="0" fontId="14" fillId="33" borderId="11" xfId="64" applyFont="1" applyFill="1" applyBorder="1" applyAlignment="1" applyProtection="1">
      <alignment horizontal="right"/>
      <protection/>
    </xf>
    <xf numFmtId="0" fontId="5" fillId="33" borderId="0" xfId="57" applyFont="1" applyFill="1" applyProtection="1">
      <alignment/>
      <protection/>
    </xf>
    <xf numFmtId="0" fontId="12" fillId="33" borderId="11" xfId="64" applyFont="1" applyFill="1" applyBorder="1" applyAlignment="1" applyProtection="1">
      <alignment horizontal="right" vertical="center"/>
      <protection locked="0"/>
    </xf>
    <xf numFmtId="0" fontId="14" fillId="33" borderId="11" xfId="64" applyFont="1" applyFill="1" applyBorder="1" applyAlignment="1" applyProtection="1">
      <alignment horizontal="right" vertical="center"/>
      <protection/>
    </xf>
    <xf numFmtId="0" fontId="12" fillId="33" borderId="11" xfId="64" applyFont="1" applyFill="1" applyBorder="1" applyAlignment="1" applyProtection="1">
      <alignment vertical="center"/>
      <protection locked="0"/>
    </xf>
    <xf numFmtId="0" fontId="5" fillId="33" borderId="0" xfId="65" applyFont="1" applyFill="1" applyAlignment="1" applyProtection="1">
      <alignment horizontal="right"/>
      <protection/>
    </xf>
    <xf numFmtId="0" fontId="12" fillId="33" borderId="11" xfId="64" applyFont="1" applyFill="1" applyBorder="1" applyAlignment="1" applyProtection="1">
      <alignment vertical="center" wrapText="1"/>
      <protection locked="0"/>
    </xf>
    <xf numFmtId="0" fontId="22" fillId="37" borderId="23" xfId="0" applyFont="1" applyFill="1" applyBorder="1" applyAlignment="1" applyProtection="1">
      <alignment horizontal="left" vertical="center" wrapText="1"/>
      <protection locked="0"/>
    </xf>
    <xf numFmtId="49" fontId="22" fillId="37" borderId="23" xfId="0" applyNumberFormat="1" applyFont="1" applyFill="1" applyBorder="1" applyAlignment="1" applyProtection="1">
      <alignment horizontal="left" vertical="center" wrapText="1"/>
      <protection locked="0"/>
    </xf>
    <xf numFmtId="0" fontId="12" fillId="38" borderId="11" xfId="0" applyFont="1" applyFill="1" applyBorder="1" applyAlignment="1" applyProtection="1">
      <alignment horizontal="center" vertical="center" wrapText="1"/>
      <protection locked="0"/>
    </xf>
    <xf numFmtId="0" fontId="12" fillId="38" borderId="19" xfId="0" applyFont="1" applyFill="1" applyBorder="1" applyAlignment="1" applyProtection="1">
      <alignment horizontal="right" vertical="center"/>
      <protection locked="0"/>
    </xf>
    <xf numFmtId="0" fontId="12" fillId="38" borderId="11" xfId="0" applyFont="1" applyFill="1" applyBorder="1" applyAlignment="1" applyProtection="1">
      <alignment horizontal="right" vertical="center"/>
      <protection locked="0"/>
    </xf>
    <xf numFmtId="0" fontId="12" fillId="38" borderId="11" xfId="64" applyFont="1" applyFill="1" applyBorder="1" applyAlignment="1" applyProtection="1">
      <alignment vertical="center"/>
      <protection locked="0"/>
    </xf>
    <xf numFmtId="0" fontId="13" fillId="39" borderId="11" xfId="0" applyFont="1" applyFill="1" applyBorder="1" applyAlignment="1" applyProtection="1">
      <alignment horizontal="center" vertical="center" textRotation="90" wrapText="1"/>
      <protection/>
    </xf>
    <xf numFmtId="3" fontId="13" fillId="40" borderId="11" xfId="0" applyNumberFormat="1" applyFont="1" applyFill="1" applyBorder="1" applyAlignment="1" applyProtection="1">
      <alignment horizontal="center" vertical="center" textRotation="90" wrapText="1"/>
      <protection/>
    </xf>
    <xf numFmtId="3" fontId="13" fillId="40" borderId="11" xfId="57" applyNumberFormat="1" applyFont="1" applyFill="1" applyBorder="1" applyAlignment="1" applyProtection="1">
      <alignment horizontal="center" vertical="center" textRotation="90" wrapText="1"/>
      <protection/>
    </xf>
    <xf numFmtId="0" fontId="13" fillId="40" borderId="11" xfId="0" applyFont="1" applyFill="1" applyBorder="1" applyAlignment="1" applyProtection="1">
      <alignment horizontal="center" vertical="center" textRotation="90" wrapText="1"/>
      <protection/>
    </xf>
    <xf numFmtId="0" fontId="12" fillId="39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4" fontId="14" fillId="37" borderId="21" xfId="0" applyNumberFormat="1" applyFont="1" applyFill="1" applyBorder="1" applyAlignment="1" applyProtection="1">
      <alignment horizontal="right" vertical="center" wrapText="1"/>
      <protection locked="0"/>
    </xf>
    <xf numFmtId="3" fontId="12" fillId="41" borderId="11" xfId="0" applyNumberFormat="1" applyFont="1" applyFill="1" applyBorder="1" applyAlignment="1" applyProtection="1">
      <alignment horizontal="right" vertical="center"/>
      <protection/>
    </xf>
    <xf numFmtId="3" fontId="14" fillId="41" borderId="11" xfId="0" applyNumberFormat="1" applyFont="1" applyFill="1" applyBorder="1" applyAlignment="1" applyProtection="1">
      <alignment horizontal="right" vertical="center"/>
      <protection/>
    </xf>
    <xf numFmtId="0" fontId="12" fillId="41" borderId="11" xfId="0" applyFont="1" applyFill="1" applyBorder="1" applyAlignment="1" applyProtection="1">
      <alignment horizontal="right" vertical="center"/>
      <protection/>
    </xf>
    <xf numFmtId="0" fontId="14" fillId="41" borderId="11" xfId="0" applyFont="1" applyFill="1" applyBorder="1" applyAlignment="1" applyProtection="1">
      <alignment horizontal="right" vertical="center"/>
      <protection/>
    </xf>
    <xf numFmtId="0" fontId="8" fillId="38" borderId="0" xfId="57" applyFont="1" applyFill="1" applyAlignment="1" applyProtection="1">
      <alignment horizontal="center" vertical="center" wrapText="1"/>
      <protection/>
    </xf>
    <xf numFmtId="0" fontId="12" fillId="38" borderId="11" xfId="0" applyFont="1" applyFill="1" applyBorder="1" applyAlignment="1" applyProtection="1">
      <alignment horizontal="left" vertical="center" wrapText="1"/>
      <protection/>
    </xf>
    <xf numFmtId="0" fontId="12" fillId="38" borderId="11" xfId="0" applyFont="1" applyFill="1" applyBorder="1" applyAlignment="1" applyProtection="1">
      <alignment horizontal="center" vertical="center" wrapText="1"/>
      <protection/>
    </xf>
    <xf numFmtId="3" fontId="12" fillId="38" borderId="11" xfId="0" applyNumberFormat="1" applyFont="1" applyFill="1" applyBorder="1" applyAlignment="1" applyProtection="1">
      <alignment horizontal="center" vertical="center" wrapText="1"/>
      <protection/>
    </xf>
    <xf numFmtId="3" fontId="12" fillId="38" borderId="11" xfId="57" applyNumberFormat="1" applyFont="1" applyFill="1" applyBorder="1" applyAlignment="1" applyProtection="1">
      <alignment horizontal="center" vertical="center" wrapText="1"/>
      <protection/>
    </xf>
    <xf numFmtId="0" fontId="12" fillId="38" borderId="11" xfId="0" applyFont="1" applyFill="1" applyBorder="1" applyAlignment="1" applyProtection="1">
      <alignment horizontal="center"/>
      <protection locked="0"/>
    </xf>
    <xf numFmtId="0" fontId="8" fillId="38" borderId="0" xfId="57" applyFont="1" applyFill="1" applyProtection="1">
      <alignment/>
      <protection/>
    </xf>
    <xf numFmtId="0" fontId="22" fillId="38" borderId="23" xfId="0" applyFont="1" applyFill="1" applyBorder="1" applyAlignment="1" applyProtection="1">
      <alignment horizontal="left" vertical="center" wrapText="1"/>
      <protection locked="0"/>
    </xf>
    <xf numFmtId="3" fontId="12" fillId="38" borderId="11" xfId="0" applyNumberFormat="1" applyFont="1" applyFill="1" applyBorder="1" applyAlignment="1" applyProtection="1">
      <alignment horizontal="right" vertical="center" wrapText="1"/>
      <protection locked="0"/>
    </xf>
    <xf numFmtId="4" fontId="14" fillId="38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38" borderId="11" xfId="0" applyFont="1" applyFill="1" applyBorder="1" applyAlignment="1" applyProtection="1">
      <alignment horizontal="right" vertical="center" wrapText="1"/>
      <protection locked="0"/>
    </xf>
    <xf numFmtId="0" fontId="14" fillId="38" borderId="20" xfId="0" applyFont="1" applyFill="1" applyBorder="1" applyAlignment="1" applyProtection="1">
      <alignment horizontal="right" vertical="center" wrapText="1"/>
      <protection/>
    </xf>
    <xf numFmtId="3" fontId="14" fillId="38" borderId="11" xfId="0" applyNumberFormat="1" applyFont="1" applyFill="1" applyBorder="1" applyAlignment="1" applyProtection="1">
      <alignment horizontal="right" vertical="center" wrapText="1"/>
      <protection/>
    </xf>
    <xf numFmtId="3" fontId="12" fillId="38" borderId="11" xfId="0" applyNumberFormat="1" applyFont="1" applyFill="1" applyBorder="1" applyAlignment="1" applyProtection="1">
      <alignment horizontal="right" vertical="center"/>
      <protection/>
    </xf>
    <xf numFmtId="0" fontId="12" fillId="38" borderId="11" xfId="0" applyFont="1" applyFill="1" applyBorder="1" applyAlignment="1" applyProtection="1">
      <alignment horizontal="right" vertical="center"/>
      <protection/>
    </xf>
    <xf numFmtId="0" fontId="4" fillId="38" borderId="0" xfId="57" applyFont="1" applyFill="1" applyProtection="1">
      <alignment/>
      <protection/>
    </xf>
    <xf numFmtId="0" fontId="7" fillId="33" borderId="0" xfId="57" applyFont="1" applyFill="1" applyAlignment="1">
      <alignment horizontal="left"/>
      <protection/>
    </xf>
    <xf numFmtId="0" fontId="4" fillId="33" borderId="0" xfId="57" applyFont="1" applyFill="1" applyAlignment="1">
      <alignment horizontal="left"/>
      <protection/>
    </xf>
    <xf numFmtId="0" fontId="11" fillId="33" borderId="0" xfId="57" applyFont="1" applyFill="1" applyAlignment="1">
      <alignment horizontal="center"/>
      <protection/>
    </xf>
    <xf numFmtId="181" fontId="21" fillId="0" borderId="13" xfId="70" applyNumberFormat="1" applyFont="1" applyBorder="1" applyAlignment="1" applyProtection="1">
      <alignment horizontal="center" vertical="center"/>
      <protection/>
    </xf>
    <xf numFmtId="181" fontId="21" fillId="0" borderId="14" xfId="70" applyNumberFormat="1" applyFont="1" applyBorder="1" applyAlignment="1" applyProtection="1">
      <alignment horizontal="center" vertical="center"/>
      <protection/>
    </xf>
    <xf numFmtId="0" fontId="12" fillId="37" borderId="25" xfId="0" applyFont="1" applyFill="1" applyBorder="1" applyAlignment="1" applyProtection="1">
      <alignment horizontal="center" vertical="center" wrapText="1"/>
      <protection/>
    </xf>
    <xf numFmtId="0" fontId="12" fillId="37" borderId="23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3" fillId="37" borderId="26" xfId="0" applyFont="1" applyFill="1" applyBorder="1" applyAlignment="1" applyProtection="1">
      <alignment horizontal="center" vertical="center" textRotation="90" wrapText="1"/>
      <protection/>
    </xf>
    <xf numFmtId="0" fontId="13" fillId="37" borderId="11" xfId="0" applyFont="1" applyFill="1" applyBorder="1" applyAlignment="1" applyProtection="1">
      <alignment horizontal="center" vertical="center" textRotation="90" wrapText="1"/>
      <protection/>
    </xf>
    <xf numFmtId="0" fontId="13" fillId="0" borderId="19" xfId="0" applyFont="1" applyFill="1" applyBorder="1" applyAlignment="1" applyProtection="1">
      <alignment horizontal="center" vertical="center" textRotation="90" wrapText="1"/>
      <protection/>
    </xf>
    <xf numFmtId="0" fontId="13" fillId="41" borderId="11" xfId="0" applyFont="1" applyFill="1" applyBorder="1" applyAlignment="1" applyProtection="1">
      <alignment horizontal="center" vertical="center" textRotation="90" wrapText="1"/>
      <protection/>
    </xf>
    <xf numFmtId="0" fontId="13" fillId="0" borderId="11" xfId="0" applyFont="1" applyFill="1" applyBorder="1" applyAlignment="1" applyProtection="1">
      <alignment horizontal="center" vertical="center" textRotation="90" wrapText="1"/>
      <protection/>
    </xf>
    <xf numFmtId="3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3" fontId="19" fillId="37" borderId="20" xfId="0" applyNumberFormat="1" applyFont="1" applyFill="1" applyBorder="1" applyAlignment="1" applyProtection="1">
      <alignment horizontal="center" vertical="center" textRotation="90" wrapText="1"/>
      <protection/>
    </xf>
    <xf numFmtId="0" fontId="13" fillId="37" borderId="26" xfId="0" applyFont="1" applyFill="1" applyBorder="1" applyAlignment="1" applyProtection="1">
      <alignment horizontal="center" vertical="center" wrapText="1"/>
      <protection/>
    </xf>
    <xf numFmtId="0" fontId="13" fillId="37" borderId="27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9" borderId="11" xfId="0" applyFont="1" applyFill="1" applyBorder="1" applyAlignment="1" applyProtection="1">
      <alignment horizontal="center" vertical="center" textRotation="90" wrapText="1"/>
      <protection/>
    </xf>
    <xf numFmtId="0" fontId="13" fillId="40" borderId="11" xfId="0" applyFont="1" applyFill="1" applyBorder="1" applyAlignment="1" applyProtection="1">
      <alignment horizontal="center" vertical="center" textRotation="90" wrapText="1"/>
      <protection/>
    </xf>
    <xf numFmtId="0" fontId="12" fillId="0" borderId="11" xfId="57" applyFont="1" applyFill="1" applyBorder="1" applyAlignment="1" applyProtection="1">
      <alignment horizontal="center" vertical="center" wrapText="1"/>
      <protection/>
    </xf>
    <xf numFmtId="0" fontId="12" fillId="33" borderId="11" xfId="57" applyFont="1" applyFill="1" applyBorder="1" applyAlignment="1" applyProtection="1">
      <alignment horizontal="center" vertical="center" wrapText="1"/>
      <protection/>
    </xf>
    <xf numFmtId="0" fontId="12" fillId="38" borderId="11" xfId="0" applyFont="1" applyFill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2" fillId="33" borderId="11" xfId="64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tentsHyperlink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_normativ kadra _ tabel_1" xfId="63"/>
    <cellStyle name="Normal_TAB DZ 1-10 (1)" xfId="64"/>
    <cellStyle name="Normal_TAB DZ 1-10 (1) 2" xfId="65"/>
    <cellStyle name="Note" xfId="66"/>
    <cellStyle name="Output" xfId="67"/>
    <cellStyle name="Percent" xfId="68"/>
    <cellStyle name="Student Information" xfId="69"/>
    <cellStyle name="Student Information - user entered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1</xdr:col>
      <xdr:colOff>809625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4">
      <selection activeCell="B33" sqref="B33"/>
    </sheetView>
  </sheetViews>
  <sheetFormatPr defaultColWidth="9.00390625" defaultRowHeight="12.75"/>
  <cols>
    <col min="1" max="1" width="5.00390625" style="1" customWidth="1"/>
    <col min="2" max="2" width="12.25390625" style="1" customWidth="1"/>
    <col min="3" max="16384" width="9.125" style="1" customWidth="1"/>
  </cols>
  <sheetData>
    <row r="2" spans="3:9" ht="14.25">
      <c r="C2" s="209" t="s">
        <v>1</v>
      </c>
      <c r="D2" s="209"/>
      <c r="E2" s="209"/>
      <c r="F2" s="209"/>
      <c r="G2" s="209"/>
      <c r="H2" s="209"/>
      <c r="I2" s="209"/>
    </row>
    <row r="3" spans="3:9" ht="15.75">
      <c r="C3" s="210" t="s">
        <v>2</v>
      </c>
      <c r="D3" s="210"/>
      <c r="E3" s="210"/>
      <c r="F3" s="210"/>
      <c r="G3" s="210"/>
      <c r="H3" s="210"/>
      <c r="I3" s="210"/>
    </row>
    <row r="6" spans="2:9" ht="18.75">
      <c r="B6" s="211" t="s">
        <v>3</v>
      </c>
      <c r="C6" s="211"/>
      <c r="D6" s="211"/>
      <c r="E6" s="211"/>
      <c r="F6" s="211"/>
      <c r="G6" s="211"/>
      <c r="H6" s="211"/>
      <c r="I6" s="211"/>
    </row>
    <row r="7" spans="2:9" ht="18.75">
      <c r="B7" s="211" t="s">
        <v>4</v>
      </c>
      <c r="C7" s="211"/>
      <c r="D7" s="211"/>
      <c r="E7" s="211"/>
      <c r="F7" s="211"/>
      <c r="G7" s="211"/>
      <c r="H7" s="211"/>
      <c r="I7" s="211"/>
    </row>
    <row r="8" spans="2:9" ht="18.75">
      <c r="B8" s="211" t="s">
        <v>148</v>
      </c>
      <c r="C8" s="211"/>
      <c r="D8" s="211"/>
      <c r="E8" s="211"/>
      <c r="F8" s="211"/>
      <c r="G8" s="211"/>
      <c r="H8" s="211"/>
      <c r="I8" s="211"/>
    </row>
    <row r="9" spans="2:9" ht="18.75">
      <c r="B9" s="211"/>
      <c r="C9" s="211"/>
      <c r="D9" s="211"/>
      <c r="E9" s="211"/>
      <c r="F9" s="211"/>
      <c r="G9" s="211"/>
      <c r="H9" s="211"/>
      <c r="I9" s="211"/>
    </row>
    <row r="10" spans="1:9" ht="15">
      <c r="A10" s="89"/>
      <c r="B10" s="89"/>
      <c r="C10" s="89" t="s">
        <v>45</v>
      </c>
      <c r="D10" s="89"/>
      <c r="E10" s="2"/>
      <c r="F10" s="2"/>
      <c r="G10" s="2"/>
      <c r="H10" s="2"/>
      <c r="I10" s="2"/>
    </row>
    <row r="11" spans="1:9" ht="15">
      <c r="A11" s="87" t="s">
        <v>141</v>
      </c>
      <c r="B11" s="87" t="s">
        <v>142</v>
      </c>
      <c r="C11" s="87"/>
      <c r="D11" s="87"/>
      <c r="E11" s="88"/>
      <c r="F11" s="88"/>
      <c r="G11" s="88"/>
      <c r="H11" s="88"/>
      <c r="I11" s="88"/>
    </row>
    <row r="12" spans="1:9" ht="15">
      <c r="A12" s="89" t="s">
        <v>121</v>
      </c>
      <c r="B12" s="90" t="s">
        <v>110</v>
      </c>
      <c r="C12" s="90"/>
      <c r="D12" s="90"/>
      <c r="E12" s="82"/>
      <c r="F12" s="82"/>
      <c r="G12" s="82"/>
      <c r="H12" s="82"/>
      <c r="I12" s="82"/>
    </row>
    <row r="13" spans="1:9" ht="15">
      <c r="A13" s="89" t="s">
        <v>122</v>
      </c>
      <c r="B13" s="90" t="s">
        <v>111</v>
      </c>
      <c r="C13" s="90"/>
      <c r="D13" s="90"/>
      <c r="E13" s="82"/>
      <c r="F13" s="82"/>
      <c r="G13" s="82"/>
      <c r="H13" s="82"/>
      <c r="I13" s="82"/>
    </row>
    <row r="14" spans="1:9" ht="15">
      <c r="A14" s="89" t="s">
        <v>123</v>
      </c>
      <c r="B14" s="90" t="s">
        <v>112</v>
      </c>
      <c r="C14" s="90"/>
      <c r="D14" s="90"/>
      <c r="E14" s="82"/>
      <c r="F14" s="82"/>
      <c r="G14" s="82"/>
      <c r="H14" s="82"/>
      <c r="I14" s="82"/>
    </row>
    <row r="15" spans="1:9" ht="15">
      <c r="A15" s="89" t="s">
        <v>124</v>
      </c>
      <c r="B15" s="90" t="s">
        <v>113</v>
      </c>
      <c r="C15" s="90"/>
      <c r="D15" s="90"/>
      <c r="E15" s="82"/>
      <c r="F15" s="82"/>
      <c r="G15" s="82"/>
      <c r="H15" s="82"/>
      <c r="I15" s="82"/>
    </row>
    <row r="16" spans="1:9" ht="15">
      <c r="A16" s="89" t="s">
        <v>125</v>
      </c>
      <c r="B16" s="90" t="s">
        <v>96</v>
      </c>
      <c r="C16" s="90"/>
      <c r="D16" s="90"/>
      <c r="E16" s="82"/>
      <c r="F16" s="82"/>
      <c r="G16" s="82"/>
      <c r="H16" s="82"/>
      <c r="I16" s="82"/>
    </row>
    <row r="17" spans="1:9" ht="15.75" customHeight="1">
      <c r="A17" s="89" t="s">
        <v>126</v>
      </c>
      <c r="B17" s="90" t="s">
        <v>98</v>
      </c>
      <c r="C17" s="90"/>
      <c r="D17" s="90"/>
      <c r="E17" s="82"/>
      <c r="F17" s="82"/>
      <c r="G17" s="82"/>
      <c r="H17" s="82"/>
      <c r="I17" s="82"/>
    </row>
    <row r="18" spans="1:9" ht="15.75" customHeight="1">
      <c r="A18" s="89" t="s">
        <v>127</v>
      </c>
      <c r="B18" s="90" t="s">
        <v>99</v>
      </c>
      <c r="C18" s="90"/>
      <c r="D18" s="90"/>
      <c r="E18" s="82"/>
      <c r="F18" s="82"/>
      <c r="G18" s="82"/>
      <c r="H18" s="82"/>
      <c r="I18" s="82"/>
    </row>
    <row r="19" spans="1:9" ht="15">
      <c r="A19" s="89" t="s">
        <v>47</v>
      </c>
      <c r="B19" s="90" t="s">
        <v>107</v>
      </c>
      <c r="C19" s="90"/>
      <c r="D19" s="90"/>
      <c r="E19" s="82"/>
      <c r="F19" s="82"/>
      <c r="G19" s="82"/>
      <c r="H19" s="82"/>
      <c r="I19" s="82"/>
    </row>
    <row r="20" spans="1:9" ht="15">
      <c r="A20" s="89" t="s">
        <v>128</v>
      </c>
      <c r="B20" s="90" t="s">
        <v>100</v>
      </c>
      <c r="C20" s="90"/>
      <c r="D20" s="90"/>
      <c r="E20" s="82"/>
      <c r="F20" s="82"/>
      <c r="G20" s="82"/>
      <c r="H20" s="82"/>
      <c r="I20" s="82"/>
    </row>
    <row r="21" spans="1:9" ht="15">
      <c r="A21" s="89" t="s">
        <v>129</v>
      </c>
      <c r="B21" s="91" t="s">
        <v>120</v>
      </c>
      <c r="C21" s="91"/>
      <c r="D21" s="91"/>
      <c r="E21" s="92"/>
      <c r="F21" s="92"/>
      <c r="G21" s="92"/>
      <c r="H21" s="82"/>
      <c r="I21" s="82"/>
    </row>
    <row r="22" spans="1:9" ht="15">
      <c r="A22" s="89" t="s">
        <v>130</v>
      </c>
      <c r="B22" s="93" t="s">
        <v>101</v>
      </c>
      <c r="C22" s="90"/>
      <c r="D22" s="90"/>
      <c r="E22" s="82"/>
      <c r="F22" s="82"/>
      <c r="G22" s="82"/>
      <c r="H22" s="82"/>
      <c r="I22" s="82"/>
    </row>
    <row r="23" spans="1:9" ht="15">
      <c r="A23" s="89" t="s">
        <v>131</v>
      </c>
      <c r="B23" s="93" t="s">
        <v>116</v>
      </c>
      <c r="C23" s="90"/>
      <c r="D23" s="90"/>
      <c r="E23" s="82"/>
      <c r="F23" s="82"/>
      <c r="G23" s="82"/>
      <c r="H23" s="82"/>
      <c r="I23" s="82"/>
    </row>
    <row r="24" spans="1:9" ht="15">
      <c r="A24" s="89" t="s">
        <v>132</v>
      </c>
      <c r="B24" s="91" t="s">
        <v>117</v>
      </c>
      <c r="C24" s="91"/>
      <c r="D24" s="91"/>
      <c r="E24" s="92"/>
      <c r="F24" s="92"/>
      <c r="G24" s="92"/>
      <c r="H24" s="82"/>
      <c r="I24" s="82"/>
    </row>
    <row r="25" spans="1:9" ht="15">
      <c r="A25" s="89" t="s">
        <v>133</v>
      </c>
      <c r="B25" s="91" t="s">
        <v>118</v>
      </c>
      <c r="C25" s="91"/>
      <c r="D25" s="91"/>
      <c r="E25" s="92"/>
      <c r="F25" s="92"/>
      <c r="G25" s="92"/>
      <c r="H25" s="82"/>
      <c r="I25" s="82"/>
    </row>
    <row r="26" spans="1:9" ht="15">
      <c r="A26" s="89" t="s">
        <v>134</v>
      </c>
      <c r="B26" s="91" t="s">
        <v>119</v>
      </c>
      <c r="C26" s="91"/>
      <c r="D26" s="91"/>
      <c r="E26" s="92"/>
      <c r="F26" s="92"/>
      <c r="G26" s="92"/>
      <c r="H26" s="82"/>
      <c r="I26" s="82"/>
    </row>
    <row r="27" spans="1:9" ht="15">
      <c r="A27" s="89" t="s">
        <v>135</v>
      </c>
      <c r="B27" s="90" t="s">
        <v>62</v>
      </c>
      <c r="C27" s="90"/>
      <c r="D27" s="90"/>
      <c r="E27" s="82"/>
      <c r="F27" s="82"/>
      <c r="G27" s="82"/>
      <c r="H27" s="82"/>
      <c r="I27" s="82"/>
    </row>
    <row r="28" spans="1:9" ht="15">
      <c r="A28" s="89" t="s">
        <v>136</v>
      </c>
      <c r="B28" s="91" t="s">
        <v>102</v>
      </c>
      <c r="C28" s="91"/>
      <c r="D28" s="91"/>
      <c r="E28" s="92"/>
      <c r="F28" s="92"/>
      <c r="G28" s="92"/>
      <c r="H28" s="82"/>
      <c r="I28" s="82"/>
    </row>
    <row r="29" spans="1:9" ht="15">
      <c r="A29" s="89" t="s">
        <v>137</v>
      </c>
      <c r="B29" s="90" t="s">
        <v>103</v>
      </c>
      <c r="C29" s="90"/>
      <c r="D29" s="90"/>
      <c r="E29" s="82"/>
      <c r="F29" s="82"/>
      <c r="G29" s="82"/>
      <c r="H29" s="82"/>
      <c r="I29" s="82"/>
    </row>
    <row r="30" spans="1:9" ht="15">
      <c r="A30" s="89" t="s">
        <v>138</v>
      </c>
      <c r="B30" s="90" t="s">
        <v>104</v>
      </c>
      <c r="C30" s="90"/>
      <c r="D30" s="90"/>
      <c r="E30" s="82"/>
      <c r="F30" s="82"/>
      <c r="G30" s="82"/>
      <c r="H30" s="82"/>
      <c r="I30" s="82"/>
    </row>
    <row r="31" spans="1:9" ht="15">
      <c r="A31" s="89" t="s">
        <v>139</v>
      </c>
      <c r="B31" s="90" t="s">
        <v>105</v>
      </c>
      <c r="C31" s="90"/>
      <c r="D31" s="90"/>
      <c r="E31" s="82"/>
      <c r="F31" s="82"/>
      <c r="G31" s="82"/>
      <c r="H31" s="82"/>
      <c r="I31" s="82"/>
    </row>
    <row r="32" spans="1:9" ht="15">
      <c r="A32" s="89" t="s">
        <v>140</v>
      </c>
      <c r="B32" s="90" t="s">
        <v>106</v>
      </c>
      <c r="C32" s="90"/>
      <c r="D32" s="90"/>
      <c r="E32" s="82"/>
      <c r="F32" s="82"/>
      <c r="G32" s="82"/>
      <c r="H32" s="82"/>
      <c r="I32" s="82"/>
    </row>
    <row r="33" spans="1:9" ht="15">
      <c r="A33" s="89" t="s">
        <v>150</v>
      </c>
      <c r="B33" s="90" t="s">
        <v>149</v>
      </c>
      <c r="C33" s="86"/>
      <c r="D33" s="86"/>
      <c r="E33" s="86"/>
      <c r="F33" s="86"/>
      <c r="G33" s="86"/>
      <c r="H33" s="86"/>
      <c r="I33" s="86"/>
    </row>
  </sheetData>
  <sheetProtection/>
  <mergeCells count="6">
    <mergeCell ref="C2:I2"/>
    <mergeCell ref="C3:I3"/>
    <mergeCell ref="B9:I9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SheetLayoutView="100" zoomScalePageLayoutView="0" workbookViewId="0" topLeftCell="A1">
      <selection activeCell="T3" sqref="T3"/>
    </sheetView>
  </sheetViews>
  <sheetFormatPr defaultColWidth="9.00390625" defaultRowHeight="12.75"/>
  <cols>
    <col min="1" max="1" width="21.375" style="3" customWidth="1"/>
    <col min="2" max="4" width="8.00390625" style="3" customWidth="1"/>
    <col min="5" max="8" width="4.00390625" style="3" customWidth="1"/>
    <col min="9" max="11" width="4.00390625" style="16" customWidth="1"/>
    <col min="12" max="14" width="4.00390625" style="5" customWidth="1"/>
    <col min="15" max="15" width="4.00390625" style="19" customWidth="1"/>
    <col min="16" max="16" width="4.625" style="3" customWidth="1"/>
    <col min="17" max="17" width="5.375" style="3" customWidth="1"/>
    <col min="18" max="18" width="4.00390625" style="143" customWidth="1"/>
    <col min="19" max="19" width="4.00390625" style="5" customWidth="1"/>
    <col min="20" max="20" width="4.00390625" style="19" customWidth="1"/>
    <col min="21" max="22" width="4.00390625" style="3" customWidth="1"/>
    <col min="23" max="23" width="4.00390625" style="6" customWidth="1"/>
    <col min="24" max="24" width="4.00390625" style="3" customWidth="1"/>
    <col min="25" max="25" width="4.875" style="3" customWidth="1"/>
    <col min="26" max="26" width="4.00390625" style="136" customWidth="1"/>
    <col min="27" max="29" width="4.00390625" style="3" customWidth="1"/>
    <col min="30" max="30" width="4.00390625" style="136" customWidth="1"/>
    <col min="31" max="31" width="4.125" style="136" customWidth="1"/>
    <col min="32" max="32" width="4.00390625" style="136" customWidth="1"/>
    <col min="33" max="33" width="0" style="3" hidden="1" customWidth="1"/>
    <col min="34" max="16384" width="9.125" style="3" customWidth="1"/>
  </cols>
  <sheetData>
    <row r="1" spans="1:17" ht="15.75" customHeight="1">
      <c r="A1" s="56"/>
      <c r="B1" s="57" t="s">
        <v>71</v>
      </c>
      <c r="C1" s="133" t="s">
        <v>183</v>
      </c>
      <c r="D1" s="62"/>
      <c r="E1" s="62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5.75" customHeight="1">
      <c r="A2" s="56"/>
      <c r="B2" s="57" t="s">
        <v>72</v>
      </c>
      <c r="C2" s="212">
        <v>7030100</v>
      </c>
      <c r="D2" s="213"/>
      <c r="E2" s="213"/>
      <c r="F2" s="213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5.75">
      <c r="A3" s="56"/>
      <c r="B3" s="57" t="s">
        <v>73</v>
      </c>
      <c r="C3" s="83" t="s">
        <v>191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1:17" ht="15.75">
      <c r="A4" s="56"/>
      <c r="B4" s="57" t="s">
        <v>143</v>
      </c>
      <c r="C4" s="59" t="s">
        <v>110</v>
      </c>
      <c r="D4" s="60"/>
      <c r="E4" s="60"/>
      <c r="F4" s="60"/>
      <c r="G4" s="60"/>
      <c r="H4" s="60"/>
      <c r="I4" s="138"/>
      <c r="J4" s="138"/>
      <c r="K4" s="138"/>
      <c r="L4" s="60"/>
      <c r="M4" s="60"/>
      <c r="N4" s="60"/>
      <c r="O4" s="60"/>
      <c r="P4" s="60"/>
      <c r="Q4" s="61"/>
    </row>
    <row r="5" spans="1:8" ht="12.75" customHeight="1" thickBot="1">
      <c r="A5" s="36"/>
      <c r="C5" s="35"/>
      <c r="D5" s="16"/>
      <c r="E5" s="16"/>
      <c r="F5" s="16"/>
      <c r="G5" s="16"/>
      <c r="H5" s="16"/>
    </row>
    <row r="6" spans="1:32" s="34" customFormat="1" ht="34.5" customHeight="1">
      <c r="A6" s="214" t="s">
        <v>35</v>
      </c>
      <c r="B6" s="218" t="s">
        <v>192</v>
      </c>
      <c r="C6" s="218" t="s">
        <v>193</v>
      </c>
      <c r="D6" s="218" t="s">
        <v>194</v>
      </c>
      <c r="E6" s="226" t="s">
        <v>36</v>
      </c>
      <c r="F6" s="226"/>
      <c r="G6" s="226"/>
      <c r="H6" s="227"/>
      <c r="I6" s="216" t="s">
        <v>81</v>
      </c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28" t="s">
        <v>78</v>
      </c>
      <c r="AE6" s="228"/>
      <c r="AF6" s="228"/>
    </row>
    <row r="7" spans="1:32" s="16" customFormat="1" ht="47.25" customHeight="1">
      <c r="A7" s="215"/>
      <c r="B7" s="219"/>
      <c r="C7" s="219"/>
      <c r="D7" s="219"/>
      <c r="E7" s="219" t="s">
        <v>48</v>
      </c>
      <c r="F7" s="219" t="s">
        <v>5</v>
      </c>
      <c r="G7" s="219" t="s">
        <v>6</v>
      </c>
      <c r="H7" s="225" t="s">
        <v>0</v>
      </c>
      <c r="I7" s="220" t="s">
        <v>87</v>
      </c>
      <c r="J7" s="222" t="s">
        <v>74</v>
      </c>
      <c r="K7" s="222" t="s">
        <v>75</v>
      </c>
      <c r="L7" s="223" t="s">
        <v>49</v>
      </c>
      <c r="M7" s="223"/>
      <c r="N7" s="223"/>
      <c r="O7" s="223"/>
      <c r="P7" s="223"/>
      <c r="Q7" s="221" t="s">
        <v>50</v>
      </c>
      <c r="R7" s="222" t="s">
        <v>76</v>
      </c>
      <c r="S7" s="224" t="s">
        <v>51</v>
      </c>
      <c r="T7" s="224"/>
      <c r="U7" s="224"/>
      <c r="V7" s="224"/>
      <c r="W7" s="224"/>
      <c r="X7" s="224"/>
      <c r="Y7" s="221" t="s">
        <v>52</v>
      </c>
      <c r="Z7" s="230" t="s">
        <v>64</v>
      </c>
      <c r="AA7" s="229" t="s">
        <v>53</v>
      </c>
      <c r="AB7" s="222" t="s">
        <v>37</v>
      </c>
      <c r="AC7" s="221" t="s">
        <v>54</v>
      </c>
      <c r="AD7" s="228"/>
      <c r="AE7" s="228"/>
      <c r="AF7" s="228"/>
    </row>
    <row r="8" spans="1:32" s="16" customFormat="1" ht="87" customHeight="1">
      <c r="A8" s="215"/>
      <c r="B8" s="219"/>
      <c r="C8" s="219"/>
      <c r="D8" s="219"/>
      <c r="E8" s="219"/>
      <c r="F8" s="219"/>
      <c r="G8" s="219"/>
      <c r="H8" s="225"/>
      <c r="I8" s="220"/>
      <c r="J8" s="222"/>
      <c r="K8" s="222"/>
      <c r="L8" s="104" t="s">
        <v>48</v>
      </c>
      <c r="M8" s="104" t="s">
        <v>5</v>
      </c>
      <c r="N8" s="104" t="s">
        <v>6</v>
      </c>
      <c r="O8" s="104" t="s">
        <v>37</v>
      </c>
      <c r="P8" s="105" t="s">
        <v>88</v>
      </c>
      <c r="Q8" s="221"/>
      <c r="R8" s="222"/>
      <c r="S8" s="104" t="s">
        <v>7</v>
      </c>
      <c r="T8" s="104" t="s">
        <v>5</v>
      </c>
      <c r="U8" s="104" t="s">
        <v>55</v>
      </c>
      <c r="V8" s="112" t="s">
        <v>56</v>
      </c>
      <c r="W8" s="112" t="s">
        <v>57</v>
      </c>
      <c r="X8" s="112" t="s">
        <v>77</v>
      </c>
      <c r="Y8" s="221"/>
      <c r="Z8" s="230"/>
      <c r="AA8" s="229"/>
      <c r="AB8" s="222"/>
      <c r="AC8" s="221"/>
      <c r="AD8" s="71" t="s">
        <v>8</v>
      </c>
      <c r="AE8" s="71" t="s">
        <v>9</v>
      </c>
      <c r="AF8" s="71" t="s">
        <v>10</v>
      </c>
    </row>
    <row r="9" spans="1:32" s="20" customFormat="1" ht="15.75">
      <c r="A9" s="115" t="s">
        <v>155</v>
      </c>
      <c r="B9" s="108"/>
      <c r="C9" s="108"/>
      <c r="D9" s="135" t="e">
        <f>C9/H9/366*100</f>
        <v>#DIV/0!</v>
      </c>
      <c r="E9" s="107"/>
      <c r="F9" s="107"/>
      <c r="G9" s="108"/>
      <c r="H9" s="109">
        <f>SUM(E9:G9)</f>
        <v>0</v>
      </c>
      <c r="I9" s="141">
        <v>1</v>
      </c>
      <c r="J9" s="139">
        <v>0</v>
      </c>
      <c r="K9" s="139">
        <v>1</v>
      </c>
      <c r="L9" s="106"/>
      <c r="M9" s="106"/>
      <c r="N9" s="106"/>
      <c r="O9" s="106"/>
      <c r="P9" s="102">
        <f>SUM(L9:O9)</f>
        <v>0</v>
      </c>
      <c r="Q9" s="189">
        <f>I9-P9</f>
        <v>1</v>
      </c>
      <c r="R9" s="137">
        <v>1</v>
      </c>
      <c r="S9" s="113"/>
      <c r="T9" s="106"/>
      <c r="U9" s="106"/>
      <c r="V9" s="106"/>
      <c r="W9" s="106"/>
      <c r="X9" s="102">
        <f>SUM(S9:W9)</f>
        <v>0</v>
      </c>
      <c r="Y9" s="189">
        <f>R9-X9</f>
        <v>1</v>
      </c>
      <c r="Z9" s="137"/>
      <c r="AA9" s="114"/>
      <c r="AB9" s="100"/>
      <c r="AC9" s="191">
        <f aca="true" t="shared" si="0" ref="AC9:AC39">Z9-(AA9+AB9)</f>
        <v>0</v>
      </c>
      <c r="AD9" s="137"/>
      <c r="AE9" s="137"/>
      <c r="AF9" s="137"/>
    </row>
    <row r="10" spans="1:32" s="20" customFormat="1" ht="15.75">
      <c r="A10" s="115" t="s">
        <v>184</v>
      </c>
      <c r="B10" s="108">
        <v>443</v>
      </c>
      <c r="C10" s="108">
        <v>2792</v>
      </c>
      <c r="D10" s="135">
        <f aca="true" t="shared" si="1" ref="D10:D39">C10/H10/366*100</f>
        <v>21.795472287275565</v>
      </c>
      <c r="E10" s="107">
        <v>30</v>
      </c>
      <c r="F10" s="107">
        <v>5</v>
      </c>
      <c r="G10" s="107"/>
      <c r="H10" s="109">
        <f aca="true" t="shared" si="2" ref="H10:H36">SUM(E10:G10)</f>
        <v>35</v>
      </c>
      <c r="I10" s="141">
        <v>11</v>
      </c>
      <c r="J10" s="139">
        <v>0</v>
      </c>
      <c r="K10" s="139">
        <v>11</v>
      </c>
      <c r="L10" s="106">
        <v>10</v>
      </c>
      <c r="M10" s="106">
        <v>3</v>
      </c>
      <c r="N10" s="106"/>
      <c r="O10" s="106"/>
      <c r="P10" s="102">
        <f aca="true" t="shared" si="3" ref="P10:P39">SUM(L10:O10)</f>
        <v>13</v>
      </c>
      <c r="Q10" s="189">
        <f aca="true" t="shared" si="4" ref="Q10:Q24">I10-P10</f>
        <v>-2</v>
      </c>
      <c r="R10" s="137">
        <v>20</v>
      </c>
      <c r="S10" s="113">
        <v>19</v>
      </c>
      <c r="T10" s="106">
        <v>13</v>
      </c>
      <c r="U10" s="106"/>
      <c r="V10" s="106">
        <v>3</v>
      </c>
      <c r="W10" s="106"/>
      <c r="X10" s="102">
        <f aca="true" t="shared" si="5" ref="X10:X24">SUM(S10:W10)</f>
        <v>35</v>
      </c>
      <c r="Y10" s="189">
        <f aca="true" t="shared" si="6" ref="Y10:Y24">R10-X10</f>
        <v>-15</v>
      </c>
      <c r="Z10" s="137"/>
      <c r="AA10" s="114"/>
      <c r="AB10" s="100"/>
      <c r="AC10" s="191">
        <f t="shared" si="0"/>
        <v>0</v>
      </c>
      <c r="AD10" s="137"/>
      <c r="AE10" s="137"/>
      <c r="AF10" s="137"/>
    </row>
    <row r="11" spans="1:33" s="20" customFormat="1" ht="18">
      <c r="A11" s="115" t="s">
        <v>190</v>
      </c>
      <c r="B11" s="108"/>
      <c r="C11" s="108"/>
      <c r="D11" s="135">
        <f t="shared" si="1"/>
        <v>0</v>
      </c>
      <c r="E11" s="107"/>
      <c r="F11" s="107">
        <v>9</v>
      </c>
      <c r="G11" s="107"/>
      <c r="H11" s="109">
        <f t="shared" si="2"/>
        <v>9</v>
      </c>
      <c r="I11" s="179">
        <v>3</v>
      </c>
      <c r="J11" s="180">
        <v>1</v>
      </c>
      <c r="K11" s="180">
        <v>2</v>
      </c>
      <c r="L11" s="106"/>
      <c r="M11" s="106">
        <v>5</v>
      </c>
      <c r="N11" s="106"/>
      <c r="O11" s="106"/>
      <c r="P11" s="102">
        <f t="shared" si="3"/>
        <v>5</v>
      </c>
      <c r="Q11" s="189">
        <f t="shared" si="4"/>
        <v>-2</v>
      </c>
      <c r="R11" s="180">
        <v>63</v>
      </c>
      <c r="S11" s="113"/>
      <c r="T11" s="106">
        <v>23</v>
      </c>
      <c r="U11" s="106"/>
      <c r="V11" s="106"/>
      <c r="W11" s="106"/>
      <c r="X11" s="102">
        <f t="shared" si="5"/>
        <v>23</v>
      </c>
      <c r="Y11" s="189">
        <f t="shared" si="6"/>
        <v>40</v>
      </c>
      <c r="Z11" s="137"/>
      <c r="AA11" s="114"/>
      <c r="AB11" s="100"/>
      <c r="AC11" s="191">
        <f t="shared" si="0"/>
        <v>0</v>
      </c>
      <c r="AD11" s="137"/>
      <c r="AE11" s="137"/>
      <c r="AF11" s="137"/>
      <c r="AG11" s="20">
        <f>C10/H10/3.65</f>
        <v>21.85518590998043</v>
      </c>
    </row>
    <row r="12" spans="1:32" s="20" customFormat="1" ht="15.75">
      <c r="A12" s="115" t="s">
        <v>188</v>
      </c>
      <c r="B12" s="108">
        <v>916</v>
      </c>
      <c r="C12" s="108">
        <v>5663</v>
      </c>
      <c r="D12" s="135">
        <f t="shared" si="1"/>
        <v>38.681693989071036</v>
      </c>
      <c r="E12" s="107">
        <v>36</v>
      </c>
      <c r="F12" s="107">
        <v>4</v>
      </c>
      <c r="G12" s="107"/>
      <c r="H12" s="109">
        <f t="shared" si="2"/>
        <v>40</v>
      </c>
      <c r="I12" s="141">
        <v>12</v>
      </c>
      <c r="J12" s="180">
        <v>3</v>
      </c>
      <c r="K12" s="139">
        <v>7</v>
      </c>
      <c r="L12" s="106">
        <v>8</v>
      </c>
      <c r="M12" s="106">
        <v>2</v>
      </c>
      <c r="N12" s="106"/>
      <c r="O12" s="106"/>
      <c r="P12" s="102">
        <f t="shared" si="3"/>
        <v>10</v>
      </c>
      <c r="Q12" s="189">
        <f t="shared" si="4"/>
        <v>2</v>
      </c>
      <c r="R12" s="137">
        <v>21</v>
      </c>
      <c r="S12" s="113">
        <v>23</v>
      </c>
      <c r="T12" s="106">
        <v>10</v>
      </c>
      <c r="U12" s="106"/>
      <c r="V12" s="106">
        <v>4</v>
      </c>
      <c r="W12" s="106"/>
      <c r="X12" s="102">
        <f t="shared" si="5"/>
        <v>37</v>
      </c>
      <c r="Y12" s="189">
        <f t="shared" si="6"/>
        <v>-16</v>
      </c>
      <c r="Z12" s="137"/>
      <c r="AA12" s="114"/>
      <c r="AB12" s="100"/>
      <c r="AC12" s="191">
        <f t="shared" si="0"/>
        <v>0</v>
      </c>
      <c r="AD12" s="137">
        <v>2</v>
      </c>
      <c r="AE12" s="137"/>
      <c r="AF12" s="137"/>
    </row>
    <row r="13" spans="1:32" s="20" customFormat="1" ht="15.75">
      <c r="A13" s="115" t="s">
        <v>156</v>
      </c>
      <c r="B13" s="108">
        <v>1171</v>
      </c>
      <c r="C13" s="108">
        <v>5354</v>
      </c>
      <c r="D13" s="135">
        <f t="shared" si="1"/>
        <v>25.663886492186748</v>
      </c>
      <c r="E13" s="107">
        <v>48</v>
      </c>
      <c r="F13" s="107">
        <v>9</v>
      </c>
      <c r="G13" s="107"/>
      <c r="H13" s="109">
        <f t="shared" si="2"/>
        <v>57</v>
      </c>
      <c r="I13" s="141">
        <v>20</v>
      </c>
      <c r="J13" s="180">
        <v>7</v>
      </c>
      <c r="K13" s="139">
        <v>13</v>
      </c>
      <c r="L13" s="106">
        <v>20</v>
      </c>
      <c r="M13" s="106">
        <v>5</v>
      </c>
      <c r="N13" s="106"/>
      <c r="O13" s="106"/>
      <c r="P13" s="102">
        <f t="shared" si="3"/>
        <v>25</v>
      </c>
      <c r="Q13" s="189">
        <f t="shared" si="4"/>
        <v>-5</v>
      </c>
      <c r="R13" s="137">
        <v>30</v>
      </c>
      <c r="S13" s="113">
        <v>34</v>
      </c>
      <c r="T13" s="106">
        <v>23</v>
      </c>
      <c r="U13" s="106"/>
      <c r="V13" s="106">
        <v>5</v>
      </c>
      <c r="W13" s="106"/>
      <c r="X13" s="102">
        <f t="shared" si="5"/>
        <v>62</v>
      </c>
      <c r="Y13" s="189">
        <f t="shared" si="6"/>
        <v>-32</v>
      </c>
      <c r="Z13" s="137"/>
      <c r="AA13" s="114"/>
      <c r="AB13" s="100"/>
      <c r="AC13" s="191">
        <f t="shared" si="0"/>
        <v>0</v>
      </c>
      <c r="AD13" s="137">
        <v>2</v>
      </c>
      <c r="AE13" s="137"/>
      <c r="AF13" s="137"/>
    </row>
    <row r="14" spans="1:32" s="20" customFormat="1" ht="27">
      <c r="A14" s="115" t="s">
        <v>187</v>
      </c>
      <c r="B14" s="108">
        <v>401</v>
      </c>
      <c r="C14" s="108">
        <v>3678</v>
      </c>
      <c r="D14" s="135">
        <f t="shared" si="1"/>
        <v>37.21918639951427</v>
      </c>
      <c r="E14" s="107">
        <v>27</v>
      </c>
      <c r="F14" s="107"/>
      <c r="G14" s="107"/>
      <c r="H14" s="109">
        <f t="shared" si="2"/>
        <v>27</v>
      </c>
      <c r="I14" s="141">
        <v>7</v>
      </c>
      <c r="J14" s="180">
        <v>1</v>
      </c>
      <c r="K14" s="139">
        <v>6</v>
      </c>
      <c r="L14" s="106">
        <v>7</v>
      </c>
      <c r="M14" s="106"/>
      <c r="N14" s="106"/>
      <c r="O14" s="106"/>
      <c r="P14" s="102">
        <f t="shared" si="3"/>
        <v>7</v>
      </c>
      <c r="Q14" s="189">
        <f t="shared" si="4"/>
        <v>0</v>
      </c>
      <c r="R14" s="137">
        <v>17</v>
      </c>
      <c r="S14" s="113">
        <v>17</v>
      </c>
      <c r="T14" s="106"/>
      <c r="U14" s="106"/>
      <c r="V14" s="106">
        <v>3</v>
      </c>
      <c r="W14" s="106"/>
      <c r="X14" s="102">
        <f t="shared" si="5"/>
        <v>20</v>
      </c>
      <c r="Y14" s="189">
        <f t="shared" si="6"/>
        <v>-3</v>
      </c>
      <c r="Z14" s="137"/>
      <c r="AA14" s="114"/>
      <c r="AB14" s="100"/>
      <c r="AC14" s="191">
        <f t="shared" si="0"/>
        <v>0</v>
      </c>
      <c r="AD14" s="137">
        <v>1</v>
      </c>
      <c r="AE14" s="137"/>
      <c r="AF14" s="137"/>
    </row>
    <row r="15" spans="1:32" s="20" customFormat="1" ht="18">
      <c r="A15" s="115" t="s">
        <v>189</v>
      </c>
      <c r="B15" s="108"/>
      <c r="C15" s="108"/>
      <c r="D15" s="135">
        <f t="shared" si="1"/>
        <v>0</v>
      </c>
      <c r="E15" s="107"/>
      <c r="F15" s="107">
        <v>6</v>
      </c>
      <c r="G15" s="107"/>
      <c r="H15" s="109">
        <f t="shared" si="2"/>
        <v>6</v>
      </c>
      <c r="I15" s="141">
        <v>2</v>
      </c>
      <c r="J15" s="180">
        <v>1</v>
      </c>
      <c r="K15" s="139">
        <v>1</v>
      </c>
      <c r="L15" s="106"/>
      <c r="M15" s="106">
        <v>3</v>
      </c>
      <c r="N15" s="106"/>
      <c r="O15" s="106"/>
      <c r="P15" s="102">
        <f t="shared" si="3"/>
        <v>3</v>
      </c>
      <c r="Q15" s="189">
        <f t="shared" si="4"/>
        <v>-1</v>
      </c>
      <c r="R15" s="137">
        <v>14</v>
      </c>
      <c r="S15" s="113"/>
      <c r="T15" s="106">
        <v>15</v>
      </c>
      <c r="U15" s="106"/>
      <c r="V15" s="106"/>
      <c r="W15" s="106"/>
      <c r="X15" s="102">
        <f t="shared" si="5"/>
        <v>15</v>
      </c>
      <c r="Y15" s="189">
        <f t="shared" si="6"/>
        <v>-1</v>
      </c>
      <c r="Z15" s="137"/>
      <c r="AA15" s="114"/>
      <c r="AB15" s="100"/>
      <c r="AC15" s="191">
        <f t="shared" si="0"/>
        <v>0</v>
      </c>
      <c r="AD15" s="137"/>
      <c r="AE15" s="137"/>
      <c r="AF15" s="137"/>
    </row>
    <row r="16" spans="1:32" s="20" customFormat="1" ht="18">
      <c r="A16" s="115" t="s">
        <v>186</v>
      </c>
      <c r="B16" s="108">
        <v>2550</v>
      </c>
      <c r="C16" s="108">
        <v>23101</v>
      </c>
      <c r="D16" s="135">
        <f t="shared" si="1"/>
        <v>161.83970856102005</v>
      </c>
      <c r="E16" s="107">
        <v>39</v>
      </c>
      <c r="F16" s="107"/>
      <c r="G16" s="107"/>
      <c r="H16" s="109">
        <f t="shared" si="2"/>
        <v>39</v>
      </c>
      <c r="I16" s="141">
        <v>6</v>
      </c>
      <c r="J16" s="180">
        <v>0</v>
      </c>
      <c r="K16" s="139">
        <v>5</v>
      </c>
      <c r="L16" s="106">
        <v>9</v>
      </c>
      <c r="M16" s="106"/>
      <c r="N16" s="106"/>
      <c r="O16" s="106"/>
      <c r="P16" s="102">
        <f t="shared" si="3"/>
        <v>9</v>
      </c>
      <c r="Q16" s="189">
        <f t="shared" si="4"/>
        <v>-3</v>
      </c>
      <c r="R16" s="137">
        <v>12</v>
      </c>
      <c r="S16" s="113">
        <v>24</v>
      </c>
      <c r="T16" s="106"/>
      <c r="U16" s="106"/>
      <c r="V16" s="106">
        <v>4</v>
      </c>
      <c r="W16" s="106"/>
      <c r="X16" s="102">
        <f t="shared" si="5"/>
        <v>28</v>
      </c>
      <c r="Y16" s="189">
        <f t="shared" si="6"/>
        <v>-16</v>
      </c>
      <c r="Z16" s="137"/>
      <c r="AA16" s="114"/>
      <c r="AB16" s="100"/>
      <c r="AC16" s="191">
        <f t="shared" si="0"/>
        <v>0</v>
      </c>
      <c r="AD16" s="137">
        <v>1</v>
      </c>
      <c r="AE16" s="137"/>
      <c r="AF16" s="137"/>
    </row>
    <row r="17" spans="1:32" s="20" customFormat="1" ht="15.75">
      <c r="A17" s="115" t="s">
        <v>157</v>
      </c>
      <c r="B17" s="108"/>
      <c r="C17" s="108"/>
      <c r="D17" s="135" t="e">
        <f t="shared" si="1"/>
        <v>#DIV/0!</v>
      </c>
      <c r="E17" s="107"/>
      <c r="F17" s="107"/>
      <c r="G17" s="107"/>
      <c r="H17" s="109">
        <f t="shared" si="2"/>
        <v>0</v>
      </c>
      <c r="I17" s="141"/>
      <c r="J17" s="180"/>
      <c r="K17" s="139"/>
      <c r="L17" s="106"/>
      <c r="M17" s="106"/>
      <c r="N17" s="106"/>
      <c r="O17" s="106"/>
      <c r="P17" s="102">
        <f t="shared" si="3"/>
        <v>0</v>
      </c>
      <c r="Q17" s="189">
        <f t="shared" si="4"/>
        <v>0</v>
      </c>
      <c r="R17" s="137"/>
      <c r="S17" s="113"/>
      <c r="T17" s="106"/>
      <c r="U17" s="106"/>
      <c r="V17" s="106"/>
      <c r="W17" s="106"/>
      <c r="X17" s="102">
        <f t="shared" si="5"/>
        <v>0</v>
      </c>
      <c r="Y17" s="189">
        <f t="shared" si="6"/>
        <v>0</v>
      </c>
      <c r="Z17" s="137"/>
      <c r="AA17" s="114"/>
      <c r="AB17" s="100"/>
      <c r="AC17" s="191">
        <f t="shared" si="0"/>
        <v>0</v>
      </c>
      <c r="AD17" s="137"/>
      <c r="AE17" s="137"/>
      <c r="AF17" s="137"/>
    </row>
    <row r="18" spans="1:32" s="20" customFormat="1" ht="15.75">
      <c r="A18" s="115" t="s">
        <v>158</v>
      </c>
      <c r="B18" s="108">
        <v>171</v>
      </c>
      <c r="C18" s="108">
        <v>1660</v>
      </c>
      <c r="D18" s="135">
        <f t="shared" si="1"/>
        <v>18.142076502732245</v>
      </c>
      <c r="E18" s="107">
        <v>25</v>
      </c>
      <c r="F18" s="107"/>
      <c r="G18" s="107"/>
      <c r="H18" s="109">
        <f t="shared" si="2"/>
        <v>25</v>
      </c>
      <c r="I18" s="141">
        <v>5</v>
      </c>
      <c r="J18" s="180">
        <v>0</v>
      </c>
      <c r="K18" s="139">
        <v>5</v>
      </c>
      <c r="L18" s="106">
        <v>6</v>
      </c>
      <c r="M18" s="106"/>
      <c r="N18" s="106"/>
      <c r="O18" s="106"/>
      <c r="P18" s="102">
        <f t="shared" si="3"/>
        <v>6</v>
      </c>
      <c r="Q18" s="189">
        <f t="shared" si="4"/>
        <v>-1</v>
      </c>
      <c r="R18" s="137">
        <v>8</v>
      </c>
      <c r="S18" s="113">
        <v>16</v>
      </c>
      <c r="T18" s="106"/>
      <c r="U18" s="106"/>
      <c r="V18" s="106">
        <v>3</v>
      </c>
      <c r="W18" s="106"/>
      <c r="X18" s="102">
        <f t="shared" si="5"/>
        <v>19</v>
      </c>
      <c r="Y18" s="189">
        <f t="shared" si="6"/>
        <v>-11</v>
      </c>
      <c r="Z18" s="137"/>
      <c r="AA18" s="114"/>
      <c r="AB18" s="100"/>
      <c r="AC18" s="191">
        <f t="shared" si="0"/>
        <v>0</v>
      </c>
      <c r="AD18" s="137">
        <v>2</v>
      </c>
      <c r="AE18" s="137"/>
      <c r="AF18" s="137"/>
    </row>
    <row r="19" spans="1:32" s="20" customFormat="1" ht="15.75">
      <c r="A19" s="115" t="s">
        <v>159</v>
      </c>
      <c r="B19" s="108">
        <v>141</v>
      </c>
      <c r="C19" s="108">
        <v>2275</v>
      </c>
      <c r="D19" s="135">
        <f t="shared" si="1"/>
        <v>29.59927140255009</v>
      </c>
      <c r="E19" s="107">
        <v>21</v>
      </c>
      <c r="F19" s="107"/>
      <c r="G19" s="107"/>
      <c r="H19" s="109">
        <f t="shared" si="2"/>
        <v>21</v>
      </c>
      <c r="I19" s="141">
        <v>8</v>
      </c>
      <c r="J19" s="180">
        <v>4</v>
      </c>
      <c r="K19" s="139">
        <v>4</v>
      </c>
      <c r="L19" s="106">
        <v>5</v>
      </c>
      <c r="M19" s="106"/>
      <c r="N19" s="106"/>
      <c r="O19" s="106"/>
      <c r="P19" s="102">
        <f t="shared" si="3"/>
        <v>5</v>
      </c>
      <c r="Q19" s="189">
        <f t="shared" si="4"/>
        <v>3</v>
      </c>
      <c r="R19" s="137">
        <v>13</v>
      </c>
      <c r="S19" s="113">
        <v>13</v>
      </c>
      <c r="T19" s="106"/>
      <c r="U19" s="106"/>
      <c r="V19" s="106">
        <v>2</v>
      </c>
      <c r="W19" s="106"/>
      <c r="X19" s="102">
        <f t="shared" si="5"/>
        <v>15</v>
      </c>
      <c r="Y19" s="189">
        <f t="shared" si="6"/>
        <v>-2</v>
      </c>
      <c r="Z19" s="137"/>
      <c r="AA19" s="114"/>
      <c r="AB19" s="100"/>
      <c r="AC19" s="191">
        <f t="shared" si="0"/>
        <v>0</v>
      </c>
      <c r="AD19" s="137">
        <v>2</v>
      </c>
      <c r="AE19" s="137"/>
      <c r="AF19" s="137"/>
    </row>
    <row r="20" spans="1:32" s="20" customFormat="1" ht="15.75">
      <c r="A20" s="115" t="s">
        <v>160</v>
      </c>
      <c r="B20" s="108">
        <v>274</v>
      </c>
      <c r="C20" s="108">
        <v>2136</v>
      </c>
      <c r="D20" s="135">
        <f t="shared" si="1"/>
        <v>29.18032786885246</v>
      </c>
      <c r="E20" s="107">
        <v>20</v>
      </c>
      <c r="F20" s="107"/>
      <c r="G20" s="107"/>
      <c r="H20" s="109">
        <f t="shared" si="2"/>
        <v>20</v>
      </c>
      <c r="I20" s="141">
        <v>5</v>
      </c>
      <c r="J20" s="180">
        <v>0</v>
      </c>
      <c r="K20" s="139">
        <v>5</v>
      </c>
      <c r="L20" s="106">
        <v>5</v>
      </c>
      <c r="M20" s="106"/>
      <c r="N20" s="106"/>
      <c r="O20" s="106"/>
      <c r="P20" s="102">
        <f t="shared" si="3"/>
        <v>5</v>
      </c>
      <c r="Q20" s="189">
        <f t="shared" si="4"/>
        <v>0</v>
      </c>
      <c r="R20" s="137">
        <v>10</v>
      </c>
      <c r="S20" s="113">
        <v>13</v>
      </c>
      <c r="T20" s="106"/>
      <c r="U20" s="106"/>
      <c r="V20" s="106">
        <v>2</v>
      </c>
      <c r="W20" s="106"/>
      <c r="X20" s="102">
        <f t="shared" si="5"/>
        <v>15</v>
      </c>
      <c r="Y20" s="189">
        <f t="shared" si="6"/>
        <v>-5</v>
      </c>
      <c r="Z20" s="137"/>
      <c r="AA20" s="114"/>
      <c r="AB20" s="100"/>
      <c r="AC20" s="191">
        <f t="shared" si="0"/>
        <v>0</v>
      </c>
      <c r="AD20" s="137">
        <v>1</v>
      </c>
      <c r="AE20" s="137"/>
      <c r="AF20" s="137"/>
    </row>
    <row r="21" spans="1:32" s="20" customFormat="1" ht="18">
      <c r="A21" s="115" t="s">
        <v>161</v>
      </c>
      <c r="B21" s="108">
        <v>358</v>
      </c>
      <c r="C21" s="108">
        <v>4107</v>
      </c>
      <c r="D21" s="135">
        <f t="shared" si="1"/>
        <v>25.50298062593145</v>
      </c>
      <c r="E21" s="107">
        <v>44</v>
      </c>
      <c r="F21" s="107"/>
      <c r="G21" s="107"/>
      <c r="H21" s="109">
        <f t="shared" si="2"/>
        <v>44</v>
      </c>
      <c r="I21" s="141">
        <v>5</v>
      </c>
      <c r="J21" s="180">
        <v>1</v>
      </c>
      <c r="K21" s="139">
        <v>3</v>
      </c>
      <c r="L21" s="106">
        <v>10</v>
      </c>
      <c r="M21" s="106"/>
      <c r="N21" s="106"/>
      <c r="O21" s="106"/>
      <c r="P21" s="102">
        <f t="shared" si="3"/>
        <v>10</v>
      </c>
      <c r="Q21" s="189">
        <f t="shared" si="4"/>
        <v>-5</v>
      </c>
      <c r="R21" s="137">
        <v>17</v>
      </c>
      <c r="S21" s="113">
        <v>28</v>
      </c>
      <c r="T21" s="106"/>
      <c r="U21" s="106"/>
      <c r="V21" s="106">
        <v>4</v>
      </c>
      <c r="W21" s="106"/>
      <c r="X21" s="102">
        <f t="shared" si="5"/>
        <v>32</v>
      </c>
      <c r="Y21" s="189">
        <f t="shared" si="6"/>
        <v>-15</v>
      </c>
      <c r="Z21" s="137"/>
      <c r="AA21" s="114"/>
      <c r="AB21" s="100"/>
      <c r="AC21" s="191">
        <f t="shared" si="0"/>
        <v>0</v>
      </c>
      <c r="AD21" s="137">
        <v>1</v>
      </c>
      <c r="AE21" s="137"/>
      <c r="AF21" s="137"/>
    </row>
    <row r="22" spans="1:32" s="20" customFormat="1" ht="15.75">
      <c r="A22" s="115" t="s">
        <v>162</v>
      </c>
      <c r="B22" s="108">
        <v>123</v>
      </c>
      <c r="C22" s="108">
        <v>714</v>
      </c>
      <c r="D22" s="135">
        <f t="shared" si="1"/>
        <v>4.8770491803278695</v>
      </c>
      <c r="E22" s="107">
        <v>37</v>
      </c>
      <c r="F22" s="107">
        <v>3</v>
      </c>
      <c r="G22" s="107"/>
      <c r="H22" s="109">
        <f t="shared" si="2"/>
        <v>40</v>
      </c>
      <c r="I22" s="141">
        <v>9</v>
      </c>
      <c r="J22" s="180">
        <v>2</v>
      </c>
      <c r="K22" s="139">
        <v>7</v>
      </c>
      <c r="L22" s="106">
        <v>8</v>
      </c>
      <c r="M22" s="106">
        <v>2</v>
      </c>
      <c r="N22" s="106"/>
      <c r="O22" s="106"/>
      <c r="P22" s="102">
        <f t="shared" si="3"/>
        <v>10</v>
      </c>
      <c r="Q22" s="189">
        <f t="shared" si="4"/>
        <v>-1</v>
      </c>
      <c r="R22" s="137">
        <v>26</v>
      </c>
      <c r="S22" s="113">
        <v>22</v>
      </c>
      <c r="T22" s="106">
        <v>6</v>
      </c>
      <c r="U22" s="106"/>
      <c r="V22" s="106">
        <v>4</v>
      </c>
      <c r="W22" s="106"/>
      <c r="X22" s="102">
        <f t="shared" si="5"/>
        <v>32</v>
      </c>
      <c r="Y22" s="189">
        <f t="shared" si="6"/>
        <v>-6</v>
      </c>
      <c r="Z22" s="137"/>
      <c r="AA22" s="114">
        <v>1</v>
      </c>
      <c r="AB22" s="100"/>
      <c r="AC22" s="191">
        <f t="shared" si="0"/>
        <v>-1</v>
      </c>
      <c r="AD22" s="137"/>
      <c r="AE22" s="137"/>
      <c r="AF22" s="137"/>
    </row>
    <row r="23" spans="1:32" s="20" customFormat="1" ht="15.75">
      <c r="A23" s="115" t="s">
        <v>163</v>
      </c>
      <c r="B23" s="108"/>
      <c r="C23" s="108"/>
      <c r="D23" s="135" t="e">
        <f t="shared" si="1"/>
        <v>#DIV/0!</v>
      </c>
      <c r="E23" s="107"/>
      <c r="F23" s="107"/>
      <c r="G23" s="107"/>
      <c r="H23" s="109">
        <f t="shared" si="2"/>
        <v>0</v>
      </c>
      <c r="I23" s="141">
        <v>1</v>
      </c>
      <c r="J23" s="180">
        <v>0</v>
      </c>
      <c r="K23" s="139">
        <v>1</v>
      </c>
      <c r="L23" s="106"/>
      <c r="M23" s="106"/>
      <c r="N23" s="106"/>
      <c r="O23" s="106"/>
      <c r="P23" s="102">
        <f t="shared" si="3"/>
        <v>0</v>
      </c>
      <c r="Q23" s="189">
        <f t="shared" si="4"/>
        <v>1</v>
      </c>
      <c r="R23" s="137">
        <v>1</v>
      </c>
      <c r="S23" s="113"/>
      <c r="T23" s="106"/>
      <c r="U23" s="106"/>
      <c r="V23" s="106"/>
      <c r="W23" s="106"/>
      <c r="X23" s="102">
        <f t="shared" si="5"/>
        <v>0</v>
      </c>
      <c r="Y23" s="189">
        <f t="shared" si="6"/>
        <v>1</v>
      </c>
      <c r="Z23" s="137"/>
      <c r="AA23" s="114"/>
      <c r="AB23" s="100"/>
      <c r="AC23" s="191">
        <f t="shared" si="0"/>
        <v>0</v>
      </c>
      <c r="AD23" s="137"/>
      <c r="AE23" s="137"/>
      <c r="AF23" s="137"/>
    </row>
    <row r="24" spans="1:32" s="20" customFormat="1" ht="15.75">
      <c r="A24" s="115" t="s">
        <v>164</v>
      </c>
      <c r="B24" s="108">
        <v>685</v>
      </c>
      <c r="C24" s="108">
        <v>5854</v>
      </c>
      <c r="D24" s="135">
        <f t="shared" si="1"/>
        <v>53.315118397085605</v>
      </c>
      <c r="E24" s="107">
        <v>24</v>
      </c>
      <c r="F24" s="107"/>
      <c r="G24" s="107">
        <v>6</v>
      </c>
      <c r="H24" s="109">
        <f t="shared" si="2"/>
        <v>30</v>
      </c>
      <c r="I24" s="141">
        <v>9</v>
      </c>
      <c r="J24" s="180">
        <v>3</v>
      </c>
      <c r="K24" s="139">
        <v>6</v>
      </c>
      <c r="L24" s="106">
        <v>6</v>
      </c>
      <c r="M24" s="106"/>
      <c r="N24" s="106">
        <v>5</v>
      </c>
      <c r="O24" s="106"/>
      <c r="P24" s="102">
        <f t="shared" si="3"/>
        <v>11</v>
      </c>
      <c r="Q24" s="189">
        <f t="shared" si="4"/>
        <v>-2</v>
      </c>
      <c r="R24" s="180">
        <v>82</v>
      </c>
      <c r="S24" s="113">
        <v>15</v>
      </c>
      <c r="T24" s="106"/>
      <c r="U24" s="106">
        <v>30</v>
      </c>
      <c r="V24" s="106">
        <v>9</v>
      </c>
      <c r="W24" s="106"/>
      <c r="X24" s="102">
        <f t="shared" si="5"/>
        <v>54</v>
      </c>
      <c r="Y24" s="189">
        <f t="shared" si="6"/>
        <v>28</v>
      </c>
      <c r="Z24" s="137"/>
      <c r="AA24" s="114"/>
      <c r="AB24" s="100"/>
      <c r="AC24" s="191">
        <f t="shared" si="0"/>
        <v>0</v>
      </c>
      <c r="AD24" s="137"/>
      <c r="AE24" s="137"/>
      <c r="AF24" s="137"/>
    </row>
    <row r="25" spans="1:32" s="20" customFormat="1" ht="15.75">
      <c r="A25" s="115" t="s">
        <v>165</v>
      </c>
      <c r="B25" s="108">
        <v>715</v>
      </c>
      <c r="C25" s="108">
        <v>5199</v>
      </c>
      <c r="D25" s="135">
        <f t="shared" si="1"/>
        <v>40.58548009367682</v>
      </c>
      <c r="E25" s="107">
        <v>35</v>
      </c>
      <c r="F25" s="107"/>
      <c r="G25" s="107"/>
      <c r="H25" s="109">
        <f t="shared" si="2"/>
        <v>35</v>
      </c>
      <c r="I25" s="141">
        <v>12</v>
      </c>
      <c r="J25" s="180">
        <v>1</v>
      </c>
      <c r="K25" s="139">
        <v>11</v>
      </c>
      <c r="L25" s="106">
        <v>10</v>
      </c>
      <c r="M25" s="106"/>
      <c r="N25" s="106"/>
      <c r="O25" s="106"/>
      <c r="P25" s="102">
        <f aca="true" t="shared" si="7" ref="P25:P36">SUM(L25:O25)</f>
        <v>10</v>
      </c>
      <c r="Q25" s="189">
        <f aca="true" t="shared" si="8" ref="Q25:Q36">I25-P25</f>
        <v>2</v>
      </c>
      <c r="R25" s="137">
        <v>12</v>
      </c>
      <c r="S25" s="113">
        <v>22</v>
      </c>
      <c r="T25" s="106"/>
      <c r="U25" s="106"/>
      <c r="V25" s="106">
        <v>9</v>
      </c>
      <c r="W25" s="106"/>
      <c r="X25" s="102">
        <f aca="true" t="shared" si="9" ref="X25:X39">SUM(S25:W25)</f>
        <v>31</v>
      </c>
      <c r="Y25" s="189">
        <f aca="true" t="shared" si="10" ref="Y25:Y39">R25-X25</f>
        <v>-19</v>
      </c>
      <c r="Z25" s="137">
        <v>1</v>
      </c>
      <c r="AA25" s="114">
        <v>1</v>
      </c>
      <c r="AB25" s="100"/>
      <c r="AC25" s="191">
        <f t="shared" si="0"/>
        <v>0</v>
      </c>
      <c r="AD25" s="137">
        <v>4</v>
      </c>
      <c r="AE25" s="137"/>
      <c r="AF25" s="137"/>
    </row>
    <row r="26" spans="1:32" s="20" customFormat="1" ht="15.75">
      <c r="A26" s="115" t="s">
        <v>166</v>
      </c>
      <c r="B26" s="108">
        <v>791</v>
      </c>
      <c r="C26" s="108">
        <v>5958</v>
      </c>
      <c r="D26" s="135">
        <f t="shared" si="1"/>
        <v>54.26229508196722</v>
      </c>
      <c r="E26" s="107">
        <v>30</v>
      </c>
      <c r="F26" s="107"/>
      <c r="G26" s="107"/>
      <c r="H26" s="109">
        <f t="shared" si="2"/>
        <v>30</v>
      </c>
      <c r="I26" s="141">
        <v>9</v>
      </c>
      <c r="J26" s="180">
        <v>2</v>
      </c>
      <c r="K26" s="139">
        <v>7</v>
      </c>
      <c r="L26" s="106">
        <v>9</v>
      </c>
      <c r="M26" s="106"/>
      <c r="N26" s="106"/>
      <c r="O26" s="106"/>
      <c r="P26" s="102">
        <f t="shared" si="7"/>
        <v>9</v>
      </c>
      <c r="Q26" s="189">
        <f t="shared" si="8"/>
        <v>0</v>
      </c>
      <c r="R26" s="137">
        <v>14</v>
      </c>
      <c r="S26" s="113">
        <v>19</v>
      </c>
      <c r="T26" s="106"/>
      <c r="U26" s="106"/>
      <c r="V26" s="106">
        <v>11</v>
      </c>
      <c r="W26" s="106"/>
      <c r="X26" s="102">
        <f t="shared" si="9"/>
        <v>30</v>
      </c>
      <c r="Y26" s="189">
        <f t="shared" si="10"/>
        <v>-16</v>
      </c>
      <c r="Z26" s="137"/>
      <c r="AA26" s="114"/>
      <c r="AB26" s="100"/>
      <c r="AC26" s="191">
        <f t="shared" si="0"/>
        <v>0</v>
      </c>
      <c r="AD26" s="137">
        <v>1</v>
      </c>
      <c r="AE26" s="137"/>
      <c r="AF26" s="137"/>
    </row>
    <row r="27" spans="1:32" s="20" customFormat="1" ht="15.75">
      <c r="A27" s="115" t="s">
        <v>167</v>
      </c>
      <c r="B27" s="108">
        <v>2110</v>
      </c>
      <c r="C27" s="108">
        <v>14635</v>
      </c>
      <c r="D27" s="135">
        <f t="shared" si="1"/>
        <v>59.681102683304786</v>
      </c>
      <c r="E27" s="107">
        <v>67</v>
      </c>
      <c r="F27" s="107"/>
      <c r="G27" s="107"/>
      <c r="H27" s="109">
        <f t="shared" si="2"/>
        <v>67</v>
      </c>
      <c r="I27" s="141">
        <v>19</v>
      </c>
      <c r="J27" s="180">
        <v>3</v>
      </c>
      <c r="K27" s="139">
        <v>16</v>
      </c>
      <c r="L27" s="106">
        <v>17</v>
      </c>
      <c r="M27" s="106"/>
      <c r="N27" s="106"/>
      <c r="O27" s="106"/>
      <c r="P27" s="102">
        <f t="shared" si="7"/>
        <v>17</v>
      </c>
      <c r="Q27" s="189">
        <f t="shared" si="8"/>
        <v>2</v>
      </c>
      <c r="R27" s="137">
        <v>32</v>
      </c>
      <c r="S27" s="113">
        <v>42</v>
      </c>
      <c r="T27" s="106"/>
      <c r="U27" s="106"/>
      <c r="V27" s="106">
        <v>25</v>
      </c>
      <c r="W27" s="106"/>
      <c r="X27" s="102">
        <f t="shared" si="9"/>
        <v>67</v>
      </c>
      <c r="Y27" s="189">
        <f t="shared" si="10"/>
        <v>-35</v>
      </c>
      <c r="Z27" s="137"/>
      <c r="AA27" s="114"/>
      <c r="AB27" s="100"/>
      <c r="AC27" s="191">
        <f t="shared" si="0"/>
        <v>0</v>
      </c>
      <c r="AD27" s="137">
        <v>2</v>
      </c>
      <c r="AE27" s="137"/>
      <c r="AF27" s="137"/>
    </row>
    <row r="28" spans="1:32" s="20" customFormat="1" ht="18">
      <c r="A28" s="115" t="s">
        <v>185</v>
      </c>
      <c r="B28" s="108">
        <v>281</v>
      </c>
      <c r="C28" s="108">
        <v>2845</v>
      </c>
      <c r="D28" s="135">
        <f t="shared" si="1"/>
        <v>25.910746812386154</v>
      </c>
      <c r="E28" s="107">
        <v>30</v>
      </c>
      <c r="F28" s="107"/>
      <c r="G28" s="107"/>
      <c r="H28" s="109">
        <f t="shared" si="2"/>
        <v>30</v>
      </c>
      <c r="I28" s="141">
        <v>11</v>
      </c>
      <c r="J28" s="180">
        <v>0</v>
      </c>
      <c r="K28" s="139">
        <v>10</v>
      </c>
      <c r="L28" s="106">
        <v>7</v>
      </c>
      <c r="M28" s="106"/>
      <c r="N28" s="106"/>
      <c r="O28" s="106"/>
      <c r="P28" s="102">
        <f t="shared" si="7"/>
        <v>7</v>
      </c>
      <c r="Q28" s="189">
        <f t="shared" si="8"/>
        <v>4</v>
      </c>
      <c r="R28" s="137">
        <v>17</v>
      </c>
      <c r="S28" s="113">
        <v>19</v>
      </c>
      <c r="T28" s="106"/>
      <c r="U28" s="106"/>
      <c r="V28" s="106">
        <v>11</v>
      </c>
      <c r="W28" s="106"/>
      <c r="X28" s="102">
        <f t="shared" si="9"/>
        <v>30</v>
      </c>
      <c r="Y28" s="189">
        <f t="shared" si="10"/>
        <v>-13</v>
      </c>
      <c r="Z28" s="137"/>
      <c r="AA28" s="114"/>
      <c r="AB28" s="100"/>
      <c r="AC28" s="191">
        <f t="shared" si="0"/>
        <v>0</v>
      </c>
      <c r="AD28" s="137">
        <v>1</v>
      </c>
      <c r="AE28" s="137"/>
      <c r="AF28" s="137"/>
    </row>
    <row r="29" spans="1:32" s="20" customFormat="1" ht="15.75">
      <c r="A29" s="115" t="s">
        <v>168</v>
      </c>
      <c r="B29" s="108">
        <v>387</v>
      </c>
      <c r="C29" s="108">
        <v>3546</v>
      </c>
      <c r="D29" s="135">
        <f t="shared" si="1"/>
        <v>46.13583138173302</v>
      </c>
      <c r="E29" s="107">
        <v>21</v>
      </c>
      <c r="F29" s="107"/>
      <c r="G29" s="107"/>
      <c r="H29" s="109">
        <f t="shared" si="2"/>
        <v>21</v>
      </c>
      <c r="I29" s="141">
        <v>5</v>
      </c>
      <c r="J29" s="180">
        <v>1</v>
      </c>
      <c r="K29" s="139">
        <v>4</v>
      </c>
      <c r="L29" s="106">
        <v>5</v>
      </c>
      <c r="M29" s="106"/>
      <c r="N29" s="106"/>
      <c r="O29" s="106"/>
      <c r="P29" s="102">
        <f t="shared" si="7"/>
        <v>5</v>
      </c>
      <c r="Q29" s="189">
        <f t="shared" si="8"/>
        <v>0</v>
      </c>
      <c r="R29" s="137">
        <v>11</v>
      </c>
      <c r="S29" s="113">
        <v>13</v>
      </c>
      <c r="T29" s="106"/>
      <c r="U29" s="106"/>
      <c r="V29" s="106"/>
      <c r="W29" s="106"/>
      <c r="X29" s="102">
        <f t="shared" si="9"/>
        <v>13</v>
      </c>
      <c r="Y29" s="189">
        <f t="shared" si="10"/>
        <v>-2</v>
      </c>
      <c r="Z29" s="137"/>
      <c r="AA29" s="114"/>
      <c r="AB29" s="100"/>
      <c r="AC29" s="191">
        <f t="shared" si="0"/>
        <v>0</v>
      </c>
      <c r="AD29" s="137">
        <v>1</v>
      </c>
      <c r="AE29" s="137"/>
      <c r="AF29" s="137"/>
    </row>
    <row r="30" spans="1:32" s="20" customFormat="1" ht="27">
      <c r="A30" s="115" t="s">
        <v>169</v>
      </c>
      <c r="B30" s="108"/>
      <c r="C30" s="108"/>
      <c r="D30" s="135" t="e">
        <f t="shared" si="1"/>
        <v>#DIV/0!</v>
      </c>
      <c r="E30" s="107"/>
      <c r="F30" s="107"/>
      <c r="G30" s="107"/>
      <c r="H30" s="109">
        <f t="shared" si="2"/>
        <v>0</v>
      </c>
      <c r="I30" s="179"/>
      <c r="J30" s="180"/>
      <c r="K30" s="139"/>
      <c r="L30" s="106"/>
      <c r="M30" s="106"/>
      <c r="N30" s="106"/>
      <c r="O30" s="106"/>
      <c r="P30" s="102">
        <f t="shared" si="7"/>
        <v>0</v>
      </c>
      <c r="Q30" s="189">
        <f t="shared" si="8"/>
        <v>0</v>
      </c>
      <c r="R30" s="180"/>
      <c r="S30" s="113"/>
      <c r="T30" s="106"/>
      <c r="U30" s="106"/>
      <c r="V30" s="106"/>
      <c r="W30" s="106"/>
      <c r="X30" s="102">
        <f t="shared" si="9"/>
        <v>0</v>
      </c>
      <c r="Y30" s="189">
        <f t="shared" si="10"/>
        <v>0</v>
      </c>
      <c r="Z30" s="137"/>
      <c r="AA30" s="114"/>
      <c r="AB30" s="100"/>
      <c r="AC30" s="191">
        <f t="shared" si="0"/>
        <v>0</v>
      </c>
      <c r="AD30" s="137"/>
      <c r="AE30" s="137"/>
      <c r="AF30" s="137"/>
    </row>
    <row r="31" spans="1:32" s="20" customFormat="1" ht="18">
      <c r="A31" s="115" t="s">
        <v>170</v>
      </c>
      <c r="B31" s="108">
        <f>236+740</f>
        <v>976</v>
      </c>
      <c r="C31" s="108">
        <f>905+2543</f>
        <v>3448</v>
      </c>
      <c r="D31" s="135">
        <f t="shared" si="1"/>
        <v>14.719945355191259</v>
      </c>
      <c r="E31" s="107">
        <v>64</v>
      </c>
      <c r="F31" s="107"/>
      <c r="G31" s="107"/>
      <c r="H31" s="109">
        <f t="shared" si="2"/>
        <v>64</v>
      </c>
      <c r="I31" s="141">
        <v>19</v>
      </c>
      <c r="J31" s="180">
        <v>1</v>
      </c>
      <c r="K31" s="139">
        <v>18</v>
      </c>
      <c r="L31" s="106">
        <v>18</v>
      </c>
      <c r="M31" s="106"/>
      <c r="N31" s="106"/>
      <c r="O31" s="106"/>
      <c r="P31" s="102">
        <f t="shared" si="7"/>
        <v>18</v>
      </c>
      <c r="Q31" s="189">
        <f t="shared" si="8"/>
        <v>1</v>
      </c>
      <c r="R31" s="180">
        <v>30</v>
      </c>
      <c r="S31" s="113">
        <v>32</v>
      </c>
      <c r="T31" s="106"/>
      <c r="U31" s="106"/>
      <c r="V31" s="106">
        <v>13</v>
      </c>
      <c r="W31" s="106"/>
      <c r="X31" s="102">
        <f t="shared" si="9"/>
        <v>45</v>
      </c>
      <c r="Y31" s="189">
        <f t="shared" si="10"/>
        <v>-15</v>
      </c>
      <c r="Z31" s="137">
        <v>1</v>
      </c>
      <c r="AA31" s="114">
        <v>1</v>
      </c>
      <c r="AB31" s="100"/>
      <c r="AC31" s="191">
        <f t="shared" si="0"/>
        <v>0</v>
      </c>
      <c r="AD31" s="137">
        <v>2</v>
      </c>
      <c r="AE31" s="137"/>
      <c r="AF31" s="137"/>
    </row>
    <row r="32" spans="1:32" s="20" customFormat="1" ht="15.75">
      <c r="A32" s="115" t="s">
        <v>171</v>
      </c>
      <c r="B32" s="108">
        <v>605</v>
      </c>
      <c r="C32" s="108">
        <v>2232</v>
      </c>
      <c r="D32" s="135">
        <f t="shared" si="1"/>
        <v>10.889929742388759</v>
      </c>
      <c r="E32" s="107">
        <v>56</v>
      </c>
      <c r="F32" s="107"/>
      <c r="G32" s="107"/>
      <c r="H32" s="109">
        <f t="shared" si="2"/>
        <v>56</v>
      </c>
      <c r="I32" s="179">
        <v>6</v>
      </c>
      <c r="J32" s="180">
        <v>1</v>
      </c>
      <c r="K32" s="139">
        <v>5</v>
      </c>
      <c r="L32" s="106">
        <v>6</v>
      </c>
      <c r="M32" s="106"/>
      <c r="N32" s="106"/>
      <c r="O32" s="106"/>
      <c r="P32" s="102">
        <f t="shared" si="7"/>
        <v>6</v>
      </c>
      <c r="Q32" s="189">
        <f t="shared" si="8"/>
        <v>0</v>
      </c>
      <c r="R32" s="180">
        <v>21</v>
      </c>
      <c r="S32" s="113">
        <v>34</v>
      </c>
      <c r="T32" s="106"/>
      <c r="U32" s="106"/>
      <c r="V32" s="106"/>
      <c r="W32" s="106"/>
      <c r="X32" s="102">
        <f t="shared" si="9"/>
        <v>34</v>
      </c>
      <c r="Y32" s="189">
        <f t="shared" si="10"/>
        <v>-13</v>
      </c>
      <c r="Z32" s="137"/>
      <c r="AA32" s="114"/>
      <c r="AB32" s="100"/>
      <c r="AC32" s="191">
        <f t="shared" si="0"/>
        <v>0</v>
      </c>
      <c r="AD32" s="137"/>
      <c r="AE32" s="137"/>
      <c r="AF32" s="137"/>
    </row>
    <row r="33" spans="1:32" s="208" customFormat="1" ht="16.5">
      <c r="A33" s="200" t="s">
        <v>172</v>
      </c>
      <c r="B33" s="201"/>
      <c r="C33" s="201"/>
      <c r="D33" s="202" t="e">
        <f t="shared" si="1"/>
        <v>#DIV/0!</v>
      </c>
      <c r="E33" s="203"/>
      <c r="F33" s="203"/>
      <c r="G33" s="203"/>
      <c r="H33" s="204">
        <f t="shared" si="2"/>
        <v>0</v>
      </c>
      <c r="I33" s="179">
        <v>13</v>
      </c>
      <c r="J33" s="180">
        <v>0</v>
      </c>
      <c r="K33" s="180">
        <v>12</v>
      </c>
      <c r="L33" s="201">
        <v>9</v>
      </c>
      <c r="M33" s="201"/>
      <c r="N33" s="201"/>
      <c r="O33" s="201"/>
      <c r="P33" s="205">
        <f t="shared" si="7"/>
        <v>9</v>
      </c>
      <c r="Q33" s="206">
        <f t="shared" si="8"/>
        <v>4</v>
      </c>
      <c r="R33" s="180">
        <v>64</v>
      </c>
      <c r="S33" s="180"/>
      <c r="T33" s="201"/>
      <c r="U33" s="201"/>
      <c r="V33" s="201">
        <v>18</v>
      </c>
      <c r="W33" s="201"/>
      <c r="X33" s="205">
        <f t="shared" si="9"/>
        <v>18</v>
      </c>
      <c r="Y33" s="206">
        <f t="shared" si="10"/>
        <v>46</v>
      </c>
      <c r="Z33" s="180"/>
      <c r="AA33" s="203"/>
      <c r="AB33" s="203"/>
      <c r="AC33" s="207">
        <f t="shared" si="0"/>
        <v>0</v>
      </c>
      <c r="AD33" s="180">
        <v>3</v>
      </c>
      <c r="AE33" s="180"/>
      <c r="AF33" s="180"/>
    </row>
    <row r="34" spans="1:32" s="20" customFormat="1" ht="16.5">
      <c r="A34" s="176" t="s">
        <v>173</v>
      </c>
      <c r="B34" s="108"/>
      <c r="C34" s="108"/>
      <c r="D34" s="135" t="e">
        <f t="shared" si="1"/>
        <v>#DIV/0!</v>
      </c>
      <c r="E34" s="107"/>
      <c r="F34" s="107"/>
      <c r="G34" s="107"/>
      <c r="H34" s="109">
        <f t="shared" si="2"/>
        <v>0</v>
      </c>
      <c r="I34" s="179">
        <v>1</v>
      </c>
      <c r="J34" s="180">
        <v>0</v>
      </c>
      <c r="K34" s="139">
        <v>1</v>
      </c>
      <c r="L34" s="106"/>
      <c r="M34" s="106"/>
      <c r="N34" s="106"/>
      <c r="O34" s="106"/>
      <c r="P34" s="102">
        <f t="shared" si="7"/>
        <v>0</v>
      </c>
      <c r="Q34" s="189">
        <f t="shared" si="8"/>
        <v>1</v>
      </c>
      <c r="R34" s="180">
        <v>39</v>
      </c>
      <c r="S34" s="113"/>
      <c r="T34" s="106"/>
      <c r="U34" s="106"/>
      <c r="V34" s="106"/>
      <c r="W34" s="106"/>
      <c r="X34" s="102">
        <f t="shared" si="9"/>
        <v>0</v>
      </c>
      <c r="Y34" s="189">
        <f t="shared" si="10"/>
        <v>39</v>
      </c>
      <c r="Z34" s="137"/>
      <c r="AA34" s="114"/>
      <c r="AB34" s="100"/>
      <c r="AC34" s="191">
        <f t="shared" si="0"/>
        <v>0</v>
      </c>
      <c r="AD34" s="137">
        <v>1</v>
      </c>
      <c r="AE34" s="137"/>
      <c r="AF34" s="137"/>
    </row>
    <row r="35" spans="1:32" s="20" customFormat="1" ht="13.5" customHeight="1">
      <c r="A35" s="177" t="s">
        <v>174</v>
      </c>
      <c r="B35" s="108"/>
      <c r="C35" s="108"/>
      <c r="D35" s="135" t="e">
        <f t="shared" si="1"/>
        <v>#DIV/0!</v>
      </c>
      <c r="E35" s="107"/>
      <c r="F35" s="107"/>
      <c r="G35" s="107"/>
      <c r="H35" s="109">
        <f t="shared" si="2"/>
        <v>0</v>
      </c>
      <c r="I35" s="179">
        <v>2</v>
      </c>
      <c r="J35" s="180">
        <v>0</v>
      </c>
      <c r="K35" s="139">
        <v>2</v>
      </c>
      <c r="L35" s="106">
        <v>2</v>
      </c>
      <c r="M35" s="106"/>
      <c r="N35" s="106"/>
      <c r="O35" s="106"/>
      <c r="P35" s="102">
        <f t="shared" si="7"/>
        <v>2</v>
      </c>
      <c r="Q35" s="189">
        <f t="shared" si="8"/>
        <v>0</v>
      </c>
      <c r="R35" s="180"/>
      <c r="S35" s="113"/>
      <c r="T35" s="106"/>
      <c r="U35" s="106"/>
      <c r="V35" s="106"/>
      <c r="W35" s="106"/>
      <c r="X35" s="102">
        <f t="shared" si="9"/>
        <v>0</v>
      </c>
      <c r="Y35" s="189">
        <f t="shared" si="10"/>
        <v>0</v>
      </c>
      <c r="Z35" s="137"/>
      <c r="AA35" s="114"/>
      <c r="AB35" s="100"/>
      <c r="AC35" s="191">
        <f t="shared" si="0"/>
        <v>0</v>
      </c>
      <c r="AD35" s="137"/>
      <c r="AE35" s="137"/>
      <c r="AF35" s="137"/>
    </row>
    <row r="36" spans="1:32" s="20" customFormat="1" ht="13.5" customHeight="1">
      <c r="A36" s="177" t="s">
        <v>175</v>
      </c>
      <c r="B36" s="108"/>
      <c r="C36" s="108"/>
      <c r="D36" s="135" t="e">
        <f t="shared" si="1"/>
        <v>#DIV/0!</v>
      </c>
      <c r="E36" s="107"/>
      <c r="F36" s="107"/>
      <c r="G36" s="107"/>
      <c r="H36" s="109">
        <f t="shared" si="2"/>
        <v>0</v>
      </c>
      <c r="I36" s="179">
        <v>3</v>
      </c>
      <c r="J36" s="180">
        <v>1</v>
      </c>
      <c r="K36" s="139">
        <v>2</v>
      </c>
      <c r="L36" s="106">
        <v>3</v>
      </c>
      <c r="M36" s="106"/>
      <c r="N36" s="106"/>
      <c r="O36" s="106"/>
      <c r="P36" s="102">
        <f t="shared" si="7"/>
        <v>3</v>
      </c>
      <c r="Q36" s="189">
        <f t="shared" si="8"/>
        <v>0</v>
      </c>
      <c r="R36" s="180"/>
      <c r="S36" s="113"/>
      <c r="T36" s="106"/>
      <c r="U36" s="106"/>
      <c r="V36" s="106"/>
      <c r="W36" s="106"/>
      <c r="X36" s="102">
        <f t="shared" si="9"/>
        <v>0</v>
      </c>
      <c r="Y36" s="189">
        <f t="shared" si="10"/>
        <v>0</v>
      </c>
      <c r="Z36" s="137"/>
      <c r="AA36" s="114"/>
      <c r="AB36" s="100"/>
      <c r="AC36" s="191">
        <f t="shared" si="0"/>
        <v>0</v>
      </c>
      <c r="AD36" s="137"/>
      <c r="AE36" s="137"/>
      <c r="AF36" s="137"/>
    </row>
    <row r="37" spans="1:32" s="20" customFormat="1" ht="13.5" customHeight="1">
      <c r="A37" s="177" t="s">
        <v>176</v>
      </c>
      <c r="B37" s="108"/>
      <c r="C37" s="108"/>
      <c r="D37" s="135" t="e">
        <f t="shared" si="1"/>
        <v>#DIV/0!</v>
      </c>
      <c r="E37" s="107"/>
      <c r="F37" s="107"/>
      <c r="G37" s="107"/>
      <c r="H37" s="109">
        <f>SUM(E37:G37)</f>
        <v>0</v>
      </c>
      <c r="I37" s="179">
        <v>1</v>
      </c>
      <c r="J37" s="139">
        <v>1</v>
      </c>
      <c r="K37" s="139">
        <v>0</v>
      </c>
      <c r="L37" s="106">
        <v>1</v>
      </c>
      <c r="M37" s="106"/>
      <c r="N37" s="106"/>
      <c r="O37" s="106"/>
      <c r="P37" s="102">
        <f>SUM(L37:O37)</f>
        <v>1</v>
      </c>
      <c r="Q37" s="189">
        <f>I37-P37</f>
        <v>0</v>
      </c>
      <c r="R37" s="180"/>
      <c r="S37" s="113"/>
      <c r="T37" s="106"/>
      <c r="U37" s="106"/>
      <c r="V37" s="106"/>
      <c r="W37" s="106"/>
      <c r="X37" s="102">
        <f>SUM(S37:W37)</f>
        <v>0</v>
      </c>
      <c r="Y37" s="189">
        <f>R37-X37</f>
        <v>0</v>
      </c>
      <c r="Z37" s="137"/>
      <c r="AA37" s="114"/>
      <c r="AB37" s="100"/>
      <c r="AC37" s="191">
        <f>Z37-(AA37+AB37)</f>
        <v>0</v>
      </c>
      <c r="AD37" s="137"/>
      <c r="AE37" s="137"/>
      <c r="AF37" s="137"/>
    </row>
    <row r="38" spans="1:32" s="20" customFormat="1" ht="13.5" customHeight="1">
      <c r="A38" s="177" t="s">
        <v>177</v>
      </c>
      <c r="B38" s="108"/>
      <c r="C38" s="108"/>
      <c r="D38" s="135" t="e">
        <f t="shared" si="1"/>
        <v>#DIV/0!</v>
      </c>
      <c r="E38" s="107"/>
      <c r="F38" s="107"/>
      <c r="G38" s="107"/>
      <c r="H38" s="109">
        <f>SUM(E38:G38)</f>
        <v>0</v>
      </c>
      <c r="I38" s="179">
        <v>1</v>
      </c>
      <c r="J38" s="139">
        <v>0</v>
      </c>
      <c r="K38" s="139">
        <v>1</v>
      </c>
      <c r="L38" s="106">
        <v>1</v>
      </c>
      <c r="M38" s="106"/>
      <c r="N38" s="106"/>
      <c r="O38" s="106"/>
      <c r="P38" s="102">
        <f>SUM(L38:O38)</f>
        <v>1</v>
      </c>
      <c r="Q38" s="189">
        <f>I38-P38</f>
        <v>0</v>
      </c>
      <c r="R38" s="180"/>
      <c r="S38" s="113"/>
      <c r="T38" s="106"/>
      <c r="U38" s="106"/>
      <c r="V38" s="106"/>
      <c r="W38" s="106"/>
      <c r="X38" s="102">
        <f>SUM(S38:W38)</f>
        <v>0</v>
      </c>
      <c r="Y38" s="189">
        <f>R38-X38</f>
        <v>0</v>
      </c>
      <c r="Z38" s="137"/>
      <c r="AA38" s="114"/>
      <c r="AB38" s="100"/>
      <c r="AC38" s="191">
        <f>Z38-(AA38+AB38)</f>
        <v>0</v>
      </c>
      <c r="AD38" s="137"/>
      <c r="AE38" s="137"/>
      <c r="AF38" s="137"/>
    </row>
    <row r="39" spans="1:32" ht="15.75" customHeight="1" thickBot="1">
      <c r="A39" s="116" t="s">
        <v>178</v>
      </c>
      <c r="B39" s="134">
        <f>SUM(B9:B38)-B32</f>
        <v>12493</v>
      </c>
      <c r="C39" s="134">
        <f aca="true" t="shared" si="11" ref="C39:H39">SUM(C9:C38)-C32</f>
        <v>92965</v>
      </c>
      <c r="D39" s="188">
        <f t="shared" si="1"/>
        <v>39.68792691256831</v>
      </c>
      <c r="E39" s="110">
        <f t="shared" si="11"/>
        <v>598</v>
      </c>
      <c r="F39" s="110">
        <f t="shared" si="11"/>
        <v>36</v>
      </c>
      <c r="G39" s="110">
        <f t="shared" si="11"/>
        <v>6</v>
      </c>
      <c r="H39" s="111">
        <f t="shared" si="11"/>
        <v>640</v>
      </c>
      <c r="I39" s="140">
        <f>SUM(I9:I38)</f>
        <v>206</v>
      </c>
      <c r="J39" s="140">
        <f aca="true" t="shared" si="12" ref="J39:O39">SUM(J9:J38)</f>
        <v>34</v>
      </c>
      <c r="K39" s="140">
        <f t="shared" si="12"/>
        <v>166</v>
      </c>
      <c r="L39" s="103">
        <f t="shared" si="12"/>
        <v>182</v>
      </c>
      <c r="M39" s="103">
        <f t="shared" si="12"/>
        <v>20</v>
      </c>
      <c r="N39" s="103">
        <f t="shared" si="12"/>
        <v>5</v>
      </c>
      <c r="O39" s="103">
        <f t="shared" si="12"/>
        <v>0</v>
      </c>
      <c r="P39" s="102">
        <f t="shared" si="3"/>
        <v>207</v>
      </c>
      <c r="Q39" s="190">
        <f>I39-P39</f>
        <v>-1</v>
      </c>
      <c r="R39" s="142">
        <f aca="true" t="shared" si="13" ref="R39:W39">SUM(R9:R38)</f>
        <v>575</v>
      </c>
      <c r="S39" s="101">
        <f t="shared" si="13"/>
        <v>405</v>
      </c>
      <c r="T39" s="101">
        <f t="shared" si="13"/>
        <v>90</v>
      </c>
      <c r="U39" s="101">
        <f t="shared" si="13"/>
        <v>30</v>
      </c>
      <c r="V39" s="101">
        <f t="shared" si="13"/>
        <v>130</v>
      </c>
      <c r="W39" s="101">
        <f t="shared" si="13"/>
        <v>0</v>
      </c>
      <c r="X39" s="102">
        <f t="shared" si="9"/>
        <v>655</v>
      </c>
      <c r="Y39" s="190">
        <f t="shared" si="10"/>
        <v>-80</v>
      </c>
      <c r="Z39" s="142">
        <f>SUM(Z9:Z38)</f>
        <v>2</v>
      </c>
      <c r="AA39" s="101">
        <f>SUM(AA9:AA38)</f>
        <v>3</v>
      </c>
      <c r="AB39" s="101">
        <f>SUM(AB9:AB38)</f>
        <v>0</v>
      </c>
      <c r="AC39" s="192">
        <f t="shared" si="0"/>
        <v>-1</v>
      </c>
      <c r="AD39" s="142">
        <f>SUM(AD9:AD38)</f>
        <v>27</v>
      </c>
      <c r="AE39" s="142">
        <f>SUM(AE9:AE38)</f>
        <v>0</v>
      </c>
      <c r="AF39" s="142">
        <f>SUM(AF9:AF38)</f>
        <v>0</v>
      </c>
    </row>
    <row r="40" spans="1:20" ht="15.75">
      <c r="A40" s="9"/>
      <c r="B40" s="9"/>
      <c r="C40" s="9"/>
      <c r="D40" s="9"/>
      <c r="E40" s="9"/>
      <c r="F40" s="9"/>
      <c r="G40" s="6"/>
      <c r="H40" s="6"/>
      <c r="L40" s="8"/>
      <c r="M40" s="8"/>
      <c r="N40" s="8"/>
      <c r="O40" s="21"/>
      <c r="R40" s="144"/>
      <c r="S40" s="8"/>
      <c r="T40" s="21"/>
    </row>
    <row r="41" spans="1:20" ht="15.75">
      <c r="A41" s="9"/>
      <c r="B41" s="9"/>
      <c r="C41" s="9"/>
      <c r="D41" s="9"/>
      <c r="E41" s="9"/>
      <c r="F41" s="9"/>
      <c r="G41" s="6"/>
      <c r="H41" s="6"/>
      <c r="L41" s="8"/>
      <c r="M41" s="8"/>
      <c r="N41" s="8"/>
      <c r="O41" s="21"/>
      <c r="R41" s="144"/>
      <c r="S41" s="8"/>
      <c r="T41" s="21"/>
    </row>
    <row r="42" spans="1:20" ht="15.75">
      <c r="A42" s="10"/>
      <c r="B42" s="10"/>
      <c r="C42" s="10"/>
      <c r="D42" s="10"/>
      <c r="E42" s="10"/>
      <c r="F42" s="10"/>
      <c r="G42" s="11"/>
      <c r="H42" s="11"/>
      <c r="L42" s="12"/>
      <c r="M42" s="12"/>
      <c r="N42" s="12"/>
      <c r="O42" s="22"/>
      <c r="R42" s="145"/>
      <c r="S42" s="12"/>
      <c r="T42" s="22"/>
    </row>
    <row r="43" spans="1:20" ht="15.75">
      <c r="A43" s="10"/>
      <c r="B43" s="10"/>
      <c r="C43" s="10"/>
      <c r="D43" s="10"/>
      <c r="E43" s="10"/>
      <c r="F43" s="10"/>
      <c r="G43" s="11"/>
      <c r="H43" s="11"/>
      <c r="L43" s="12"/>
      <c r="M43" s="12"/>
      <c r="N43" s="12"/>
      <c r="O43" s="22"/>
      <c r="R43" s="145"/>
      <c r="S43" s="12"/>
      <c r="T43" s="22"/>
    </row>
    <row r="44" spans="1:20" ht="15.75">
      <c r="A44" s="10"/>
      <c r="B44" s="10"/>
      <c r="C44" s="10"/>
      <c r="D44" s="10"/>
      <c r="E44" s="10"/>
      <c r="F44" s="10"/>
      <c r="G44" s="11"/>
      <c r="H44" s="11"/>
      <c r="L44" s="12"/>
      <c r="M44" s="12"/>
      <c r="N44" s="12"/>
      <c r="O44" s="22"/>
      <c r="R44" s="145"/>
      <c r="S44" s="12"/>
      <c r="T44" s="22"/>
    </row>
    <row r="45" spans="1:20" ht="15.75">
      <c r="A45" s="10"/>
      <c r="B45" s="10"/>
      <c r="C45" s="10"/>
      <c r="D45" s="10"/>
      <c r="E45" s="10"/>
      <c r="F45" s="10"/>
      <c r="G45" s="11"/>
      <c r="H45" s="11"/>
      <c r="L45" s="12"/>
      <c r="M45" s="12"/>
      <c r="N45" s="12"/>
      <c r="O45" s="22"/>
      <c r="R45" s="145"/>
      <c r="S45" s="12"/>
      <c r="T45" s="22"/>
    </row>
    <row r="46" spans="1:6" ht="15.75">
      <c r="A46" s="13"/>
      <c r="B46" s="13"/>
      <c r="C46" s="13"/>
      <c r="D46" s="13"/>
      <c r="E46" s="13"/>
      <c r="F46" s="13"/>
    </row>
    <row r="47" spans="1:6" ht="15.75">
      <c r="A47" s="13"/>
      <c r="B47" s="13"/>
      <c r="C47" s="13"/>
      <c r="D47" s="13"/>
      <c r="E47" s="13"/>
      <c r="F47" s="13"/>
    </row>
    <row r="48" spans="1:6" ht="15.75">
      <c r="A48" s="13"/>
      <c r="B48" s="13"/>
      <c r="C48" s="13"/>
      <c r="D48" s="13"/>
      <c r="E48" s="13"/>
      <c r="F48" s="13"/>
    </row>
    <row r="49" spans="1:6" ht="15.75">
      <c r="A49" s="13"/>
      <c r="B49" s="13"/>
      <c r="C49" s="13"/>
      <c r="D49" s="13"/>
      <c r="E49" s="13"/>
      <c r="F49" s="13"/>
    </row>
    <row r="50" spans="1:6" ht="15.75">
      <c r="A50" s="13"/>
      <c r="B50" s="13"/>
      <c r="C50" s="13"/>
      <c r="D50" s="13"/>
      <c r="E50" s="13"/>
      <c r="F50" s="13"/>
    </row>
  </sheetData>
  <sheetProtection/>
  <mergeCells count="24">
    <mergeCell ref="AD6:AF7"/>
    <mergeCell ref="AA7:AA8"/>
    <mergeCell ref="AB7:AB8"/>
    <mergeCell ref="Y7:Y8"/>
    <mergeCell ref="Z7:Z8"/>
    <mergeCell ref="AC7:AC8"/>
    <mergeCell ref="R7:R8"/>
    <mergeCell ref="L7:P7"/>
    <mergeCell ref="S7:X7"/>
    <mergeCell ref="D6:D8"/>
    <mergeCell ref="J7:J8"/>
    <mergeCell ref="H7:H8"/>
    <mergeCell ref="E6:H6"/>
    <mergeCell ref="K7:K8"/>
    <mergeCell ref="C2:F2"/>
    <mergeCell ref="A6:A8"/>
    <mergeCell ref="I6:AC6"/>
    <mergeCell ref="B6:B8"/>
    <mergeCell ref="C6:C8"/>
    <mergeCell ref="I7:I8"/>
    <mergeCell ref="E7:E8"/>
    <mergeCell ref="F7:F8"/>
    <mergeCell ref="G7:G8"/>
    <mergeCell ref="Q7:Q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zoomScalePageLayoutView="0" workbookViewId="0" topLeftCell="A1">
      <selection activeCell="U11" sqref="U11"/>
    </sheetView>
  </sheetViews>
  <sheetFormatPr defaultColWidth="9.00390625" defaultRowHeight="12.75"/>
  <cols>
    <col min="1" max="1" width="21.625" style="15" customWidth="1"/>
    <col min="2" max="2" width="9.125" style="15" customWidth="1"/>
    <col min="3" max="3" width="5.875" style="15" customWidth="1"/>
    <col min="4" max="4" width="8.00390625" style="15" customWidth="1"/>
    <col min="5" max="5" width="5.875" style="150" customWidth="1"/>
    <col min="6" max="7" width="6.25390625" style="150" customWidth="1"/>
    <col min="8" max="8" width="6.00390625" style="14" customWidth="1"/>
    <col min="9" max="9" width="5.875" style="14" customWidth="1"/>
    <col min="10" max="10" width="6.00390625" style="150" customWidth="1"/>
    <col min="11" max="11" width="6.75390625" style="14" customWidth="1"/>
    <col min="12" max="12" width="6.375" style="14" customWidth="1"/>
    <col min="13" max="13" width="5.875" style="154" customWidth="1"/>
    <col min="14" max="14" width="6.25390625" style="15" customWidth="1"/>
    <col min="15" max="15" width="6.75390625" style="15" customWidth="1"/>
    <col min="16" max="16" width="5.75390625" style="158" customWidth="1"/>
    <col min="17" max="18" width="6.75390625" style="158" customWidth="1"/>
    <col min="19" max="16384" width="9.125" style="7" customWidth="1"/>
  </cols>
  <sheetData>
    <row r="1" spans="1:23" s="3" customFormat="1" ht="15.75">
      <c r="A1" s="66"/>
      <c r="B1" s="67" t="s">
        <v>71</v>
      </c>
      <c r="C1" s="133" t="s">
        <v>183</v>
      </c>
      <c r="D1" s="62"/>
      <c r="E1" s="146"/>
      <c r="F1" s="146"/>
      <c r="G1" s="146"/>
      <c r="H1" s="62"/>
      <c r="I1" s="62"/>
      <c r="J1" s="146"/>
      <c r="K1" s="62"/>
      <c r="L1" s="62"/>
      <c r="M1" s="146"/>
      <c r="N1" s="64"/>
      <c r="O1" s="5"/>
      <c r="P1" s="143"/>
      <c r="Q1" s="143"/>
      <c r="R1" s="156"/>
      <c r="S1" s="5"/>
      <c r="T1" s="19"/>
      <c r="W1" s="6"/>
    </row>
    <row r="2" spans="1:23" s="3" customFormat="1" ht="15.75">
      <c r="A2" s="66"/>
      <c r="B2" s="67" t="s">
        <v>72</v>
      </c>
      <c r="C2" s="212">
        <v>7030100</v>
      </c>
      <c r="D2" s="213"/>
      <c r="E2" s="213"/>
      <c r="F2" s="146"/>
      <c r="G2" s="146"/>
      <c r="H2" s="62"/>
      <c r="I2" s="62"/>
      <c r="J2" s="146"/>
      <c r="K2" s="62"/>
      <c r="L2" s="62"/>
      <c r="M2" s="146"/>
      <c r="N2" s="64"/>
      <c r="O2" s="5"/>
      <c r="P2" s="143"/>
      <c r="Q2" s="143"/>
      <c r="R2" s="156"/>
      <c r="S2" s="5"/>
      <c r="T2" s="19"/>
      <c r="W2" s="6"/>
    </row>
    <row r="3" spans="1:23" s="3" customFormat="1" ht="15.75">
      <c r="A3" s="66"/>
      <c r="B3" s="67" t="s">
        <v>73</v>
      </c>
      <c r="C3" s="58" t="str">
        <f>'Kadar.ode.'!C3</f>
        <v>31.12.2020.</v>
      </c>
      <c r="D3" s="62"/>
      <c r="E3" s="146"/>
      <c r="F3" s="146"/>
      <c r="G3" s="146"/>
      <c r="H3" s="62"/>
      <c r="I3" s="62"/>
      <c r="J3" s="146"/>
      <c r="K3" s="62"/>
      <c r="L3" s="62"/>
      <c r="M3" s="146"/>
      <c r="N3" s="64"/>
      <c r="O3" s="5"/>
      <c r="P3" s="143"/>
      <c r="Q3" s="143"/>
      <c r="R3" s="156"/>
      <c r="S3" s="5"/>
      <c r="T3" s="19"/>
      <c r="W3" s="6"/>
    </row>
    <row r="4" spans="1:23" s="3" customFormat="1" ht="15.75">
      <c r="A4" s="66"/>
      <c r="B4" s="67" t="s">
        <v>144</v>
      </c>
      <c r="C4" s="59" t="s">
        <v>111</v>
      </c>
      <c r="D4" s="63"/>
      <c r="E4" s="147"/>
      <c r="F4" s="147"/>
      <c r="G4" s="147"/>
      <c r="H4" s="63"/>
      <c r="I4" s="63"/>
      <c r="J4" s="147"/>
      <c r="K4" s="63"/>
      <c r="L4" s="63"/>
      <c r="M4" s="147"/>
      <c r="N4" s="65"/>
      <c r="O4" s="5"/>
      <c r="P4" s="143"/>
      <c r="Q4" s="143"/>
      <c r="R4" s="156"/>
      <c r="S4" s="5"/>
      <c r="T4" s="19"/>
      <c r="W4" s="6"/>
    </row>
    <row r="5" spans="1:23" s="3" customFormat="1" ht="10.5" customHeight="1">
      <c r="A5" s="36"/>
      <c r="C5" s="54"/>
      <c r="E5" s="136"/>
      <c r="F5" s="136"/>
      <c r="G5" s="136"/>
      <c r="H5" s="16"/>
      <c r="I5" s="16"/>
      <c r="J5" s="136"/>
      <c r="K5" s="16"/>
      <c r="L5" s="16"/>
      <c r="M5" s="136"/>
      <c r="O5" s="5"/>
      <c r="P5" s="143"/>
      <c r="Q5" s="143"/>
      <c r="R5" s="156"/>
      <c r="S5" s="5"/>
      <c r="T5" s="19"/>
      <c r="W5" s="6"/>
    </row>
    <row r="6" spans="1:18" ht="55.5" customHeight="1">
      <c r="A6" s="231" t="s">
        <v>34</v>
      </c>
      <c r="B6" s="232" t="s">
        <v>79</v>
      </c>
      <c r="C6" s="232" t="s">
        <v>12</v>
      </c>
      <c r="D6" s="232" t="s">
        <v>13</v>
      </c>
      <c r="E6" s="232" t="s">
        <v>81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 t="s">
        <v>78</v>
      </c>
      <c r="Q6" s="232"/>
      <c r="R6" s="232"/>
    </row>
    <row r="7" spans="1:18" s="24" customFormat="1" ht="88.5" customHeight="1">
      <c r="A7" s="231"/>
      <c r="B7" s="232"/>
      <c r="C7" s="232"/>
      <c r="D7" s="232"/>
      <c r="E7" s="41" t="s">
        <v>63</v>
      </c>
      <c r="F7" s="41" t="s">
        <v>74</v>
      </c>
      <c r="G7" s="41" t="s">
        <v>75</v>
      </c>
      <c r="H7" s="117" t="s">
        <v>89</v>
      </c>
      <c r="I7" s="41" t="s">
        <v>90</v>
      </c>
      <c r="J7" s="41" t="s">
        <v>82</v>
      </c>
      <c r="K7" s="117" t="s">
        <v>83</v>
      </c>
      <c r="L7" s="41" t="s">
        <v>84</v>
      </c>
      <c r="M7" s="41" t="s">
        <v>64</v>
      </c>
      <c r="N7" s="117" t="s">
        <v>85</v>
      </c>
      <c r="O7" s="41" t="s">
        <v>86</v>
      </c>
      <c r="P7" s="41" t="s">
        <v>58</v>
      </c>
      <c r="Q7" s="41" t="s">
        <v>59</v>
      </c>
      <c r="R7" s="41" t="s">
        <v>60</v>
      </c>
    </row>
    <row r="8" spans="1:18" ht="12" customHeight="1">
      <c r="A8" s="44" t="s">
        <v>62</v>
      </c>
      <c r="B8" s="44">
        <v>23</v>
      </c>
      <c r="C8" s="44">
        <v>3</v>
      </c>
      <c r="D8" s="44">
        <v>17600</v>
      </c>
      <c r="E8" s="178">
        <v>4</v>
      </c>
      <c r="F8" s="178"/>
      <c r="G8" s="178">
        <v>4</v>
      </c>
      <c r="H8" s="40">
        <v>5</v>
      </c>
      <c r="I8" s="45">
        <f aca="true" t="shared" si="0" ref="I8:I17">E8-H8</f>
        <v>-1</v>
      </c>
      <c r="J8" s="178">
        <v>22</v>
      </c>
      <c r="K8" s="40">
        <v>20</v>
      </c>
      <c r="L8" s="45">
        <f aca="true" t="shared" si="1" ref="L8:L17">J8-K8</f>
        <v>2</v>
      </c>
      <c r="M8" s="148"/>
      <c r="N8" s="40"/>
      <c r="O8" s="45">
        <f aca="true" t="shared" si="2" ref="O8:O17">M8-N8</f>
        <v>0</v>
      </c>
      <c r="P8" s="157"/>
      <c r="Q8" s="157"/>
      <c r="R8" s="157"/>
    </row>
    <row r="9" spans="1:18" ht="12" customHeight="1">
      <c r="A9" s="44" t="s">
        <v>179</v>
      </c>
      <c r="B9" s="44">
        <v>38</v>
      </c>
      <c r="C9" s="44">
        <v>2</v>
      </c>
      <c r="D9" s="44"/>
      <c r="E9" s="148"/>
      <c r="F9" s="148"/>
      <c r="G9" s="148"/>
      <c r="H9" s="40">
        <v>8</v>
      </c>
      <c r="I9" s="45">
        <f t="shared" si="0"/>
        <v>-8</v>
      </c>
      <c r="J9" s="148"/>
      <c r="K9" s="40">
        <v>16</v>
      </c>
      <c r="L9" s="45">
        <f t="shared" si="1"/>
        <v>-16</v>
      </c>
      <c r="M9" s="148"/>
      <c r="N9" s="40"/>
      <c r="O9" s="45">
        <f t="shared" si="2"/>
        <v>0</v>
      </c>
      <c r="P9" s="157"/>
      <c r="Q9" s="157"/>
      <c r="R9" s="157"/>
    </row>
    <row r="10" spans="1:18" ht="12" customHeight="1">
      <c r="A10" s="68"/>
      <c r="B10" s="44"/>
      <c r="C10" s="44"/>
      <c r="D10" s="44"/>
      <c r="E10" s="148"/>
      <c r="F10" s="148"/>
      <c r="G10" s="148"/>
      <c r="H10" s="40"/>
      <c r="I10" s="45">
        <f t="shared" si="0"/>
        <v>0</v>
      </c>
      <c r="J10" s="148"/>
      <c r="K10" s="40"/>
      <c r="L10" s="45">
        <f t="shared" si="1"/>
        <v>0</v>
      </c>
      <c r="M10" s="148"/>
      <c r="N10" s="40"/>
      <c r="O10" s="45">
        <f t="shared" si="2"/>
        <v>0</v>
      </c>
      <c r="P10" s="157"/>
      <c r="Q10" s="157"/>
      <c r="R10" s="157"/>
    </row>
    <row r="11" spans="1:18" ht="12" customHeight="1">
      <c r="A11" s="44"/>
      <c r="B11" s="44"/>
      <c r="C11" s="44"/>
      <c r="D11" s="44"/>
      <c r="E11" s="68"/>
      <c r="F11" s="68"/>
      <c r="G11" s="68"/>
      <c r="H11" s="40"/>
      <c r="I11" s="45">
        <f t="shared" si="0"/>
        <v>0</v>
      </c>
      <c r="J11" s="68"/>
      <c r="K11" s="40"/>
      <c r="L11" s="45">
        <f t="shared" si="1"/>
        <v>0</v>
      </c>
      <c r="M11" s="68"/>
      <c r="N11" s="40"/>
      <c r="O11" s="45">
        <f t="shared" si="2"/>
        <v>0</v>
      </c>
      <c r="P11" s="157"/>
      <c r="Q11" s="157"/>
      <c r="R11" s="157"/>
    </row>
    <row r="12" spans="1:18" ht="12" customHeight="1">
      <c r="A12" s="44"/>
      <c r="B12" s="44"/>
      <c r="C12" s="44"/>
      <c r="D12" s="44"/>
      <c r="E12" s="68"/>
      <c r="F12" s="68"/>
      <c r="G12" s="68"/>
      <c r="H12" s="40"/>
      <c r="I12" s="45">
        <f t="shared" si="0"/>
        <v>0</v>
      </c>
      <c r="J12" s="68"/>
      <c r="K12" s="40"/>
      <c r="L12" s="45">
        <f t="shared" si="1"/>
        <v>0</v>
      </c>
      <c r="M12" s="68"/>
      <c r="N12" s="40"/>
      <c r="O12" s="45">
        <f t="shared" si="2"/>
        <v>0</v>
      </c>
      <c r="P12" s="157"/>
      <c r="Q12" s="157"/>
      <c r="R12" s="157"/>
    </row>
    <row r="13" spans="1:18" ht="12" customHeight="1">
      <c r="A13" s="44"/>
      <c r="B13" s="44"/>
      <c r="C13" s="44"/>
      <c r="D13" s="44"/>
      <c r="E13" s="68"/>
      <c r="F13" s="68"/>
      <c r="G13" s="68"/>
      <c r="H13" s="40"/>
      <c r="I13" s="45">
        <f t="shared" si="0"/>
        <v>0</v>
      </c>
      <c r="J13" s="68"/>
      <c r="K13" s="40"/>
      <c r="L13" s="45">
        <f t="shared" si="1"/>
        <v>0</v>
      </c>
      <c r="M13" s="68"/>
      <c r="N13" s="40"/>
      <c r="O13" s="45">
        <f t="shared" si="2"/>
        <v>0</v>
      </c>
      <c r="P13" s="157"/>
      <c r="Q13" s="157"/>
      <c r="R13" s="157"/>
    </row>
    <row r="14" spans="1:18" ht="12" customHeight="1">
      <c r="A14" s="44"/>
      <c r="B14" s="44"/>
      <c r="C14" s="44"/>
      <c r="D14" s="44"/>
      <c r="E14" s="68"/>
      <c r="F14" s="68"/>
      <c r="G14" s="68"/>
      <c r="H14" s="40"/>
      <c r="I14" s="45">
        <f t="shared" si="0"/>
        <v>0</v>
      </c>
      <c r="J14" s="68"/>
      <c r="K14" s="40"/>
      <c r="L14" s="45">
        <f t="shared" si="1"/>
        <v>0</v>
      </c>
      <c r="M14" s="68"/>
      <c r="N14" s="40"/>
      <c r="O14" s="45">
        <f t="shared" si="2"/>
        <v>0</v>
      </c>
      <c r="P14" s="157"/>
      <c r="Q14" s="157"/>
      <c r="R14" s="157"/>
    </row>
    <row r="15" spans="1:18" ht="12" customHeight="1">
      <c r="A15" s="44"/>
      <c r="B15" s="44"/>
      <c r="C15" s="44"/>
      <c r="D15" s="44"/>
      <c r="E15" s="68"/>
      <c r="F15" s="68"/>
      <c r="G15" s="68"/>
      <c r="H15" s="40"/>
      <c r="I15" s="45">
        <f t="shared" si="0"/>
        <v>0</v>
      </c>
      <c r="J15" s="68"/>
      <c r="K15" s="40"/>
      <c r="L15" s="45">
        <f t="shared" si="1"/>
        <v>0</v>
      </c>
      <c r="M15" s="68"/>
      <c r="N15" s="40"/>
      <c r="O15" s="45">
        <f t="shared" si="2"/>
        <v>0</v>
      </c>
      <c r="P15" s="157"/>
      <c r="Q15" s="157"/>
      <c r="R15" s="157"/>
    </row>
    <row r="16" spans="1:18" ht="12" customHeight="1">
      <c r="A16" s="44"/>
      <c r="B16" s="44"/>
      <c r="C16" s="44"/>
      <c r="D16" s="44"/>
      <c r="E16" s="68"/>
      <c r="F16" s="68"/>
      <c r="G16" s="68"/>
      <c r="H16" s="40"/>
      <c r="I16" s="45">
        <f t="shared" si="0"/>
        <v>0</v>
      </c>
      <c r="J16" s="68"/>
      <c r="K16" s="40"/>
      <c r="L16" s="45">
        <f t="shared" si="1"/>
        <v>0</v>
      </c>
      <c r="M16" s="68"/>
      <c r="N16" s="40"/>
      <c r="O16" s="45">
        <f t="shared" si="2"/>
        <v>0</v>
      </c>
      <c r="P16" s="157"/>
      <c r="Q16" s="157"/>
      <c r="R16" s="157"/>
    </row>
    <row r="17" spans="1:18" ht="12" customHeight="1">
      <c r="A17" s="44"/>
      <c r="B17" s="44"/>
      <c r="C17" s="44"/>
      <c r="D17" s="44"/>
      <c r="E17" s="68"/>
      <c r="F17" s="68"/>
      <c r="G17" s="68"/>
      <c r="H17" s="40"/>
      <c r="I17" s="45">
        <f t="shared" si="0"/>
        <v>0</v>
      </c>
      <c r="J17" s="68"/>
      <c r="K17" s="40"/>
      <c r="L17" s="45">
        <f t="shared" si="1"/>
        <v>0</v>
      </c>
      <c r="M17" s="68"/>
      <c r="N17" s="40"/>
      <c r="O17" s="45">
        <f t="shared" si="2"/>
        <v>0</v>
      </c>
      <c r="P17" s="157"/>
      <c r="Q17" s="157"/>
      <c r="R17" s="157"/>
    </row>
    <row r="18" spans="1:18" s="25" customFormat="1" ht="21.75" customHeight="1">
      <c r="A18" s="80" t="s">
        <v>0</v>
      </c>
      <c r="B18" s="80"/>
      <c r="C18" s="80"/>
      <c r="D18" s="80"/>
      <c r="E18" s="149">
        <f aca="true" t="shared" si="3" ref="E18:R18">SUM(E8:E17)</f>
        <v>4</v>
      </c>
      <c r="F18" s="149">
        <f t="shared" si="3"/>
        <v>0</v>
      </c>
      <c r="G18" s="149">
        <f t="shared" si="3"/>
        <v>4</v>
      </c>
      <c r="H18" s="80">
        <f t="shared" si="3"/>
        <v>13</v>
      </c>
      <c r="I18" s="80">
        <f t="shared" si="3"/>
        <v>-9</v>
      </c>
      <c r="J18" s="149">
        <f t="shared" si="3"/>
        <v>22</v>
      </c>
      <c r="K18" s="80">
        <f t="shared" si="3"/>
        <v>36</v>
      </c>
      <c r="L18" s="80">
        <f t="shared" si="3"/>
        <v>-14</v>
      </c>
      <c r="M18" s="149">
        <f t="shared" si="3"/>
        <v>0</v>
      </c>
      <c r="N18" s="80">
        <f t="shared" si="3"/>
        <v>0</v>
      </c>
      <c r="O18" s="80">
        <f t="shared" si="3"/>
        <v>0</v>
      </c>
      <c r="P18" s="149">
        <f t="shared" si="3"/>
        <v>0</v>
      </c>
      <c r="Q18" s="149">
        <f t="shared" si="3"/>
        <v>0</v>
      </c>
      <c r="R18" s="149">
        <f t="shared" si="3"/>
        <v>0</v>
      </c>
    </row>
    <row r="19" ht="12.75">
      <c r="A19" s="43" t="s">
        <v>80</v>
      </c>
    </row>
    <row r="20" spans="1:18" s="18" customFormat="1" ht="27" customHeight="1">
      <c r="A20" s="55"/>
      <c r="B20" s="55"/>
      <c r="C20" s="55"/>
      <c r="D20" s="55"/>
      <c r="E20" s="151"/>
      <c r="F20" s="151"/>
      <c r="G20" s="151"/>
      <c r="H20" s="55"/>
      <c r="I20" s="55"/>
      <c r="J20" s="151"/>
      <c r="K20" s="55"/>
      <c r="L20" s="55"/>
      <c r="M20" s="151"/>
      <c r="N20" s="55"/>
      <c r="O20" s="55"/>
      <c r="P20" s="158"/>
      <c r="Q20" s="158"/>
      <c r="R20" s="158"/>
    </row>
    <row r="21" spans="2:18" s="18" customFormat="1" ht="17.25" customHeight="1">
      <c r="B21" s="42"/>
      <c r="C21" s="42"/>
      <c r="D21" s="42"/>
      <c r="E21" s="152"/>
      <c r="F21" s="152"/>
      <c r="G21" s="152"/>
      <c r="H21" s="42"/>
      <c r="I21" s="42"/>
      <c r="J21" s="152"/>
      <c r="K21" s="42"/>
      <c r="L21" s="42"/>
      <c r="M21" s="152"/>
      <c r="N21" s="42"/>
      <c r="O21" s="42"/>
      <c r="P21" s="158"/>
      <c r="Q21" s="158"/>
      <c r="R21" s="158"/>
    </row>
    <row r="22" spans="1:18" ht="12.75">
      <c r="A22" s="38"/>
      <c r="B22" s="38"/>
      <c r="C22" s="38"/>
      <c r="D22" s="38"/>
      <c r="E22" s="153"/>
      <c r="F22" s="153"/>
      <c r="G22" s="153"/>
      <c r="H22" s="39"/>
      <c r="I22" s="39"/>
      <c r="J22" s="153"/>
      <c r="K22" s="39"/>
      <c r="L22" s="39"/>
      <c r="M22" s="155"/>
      <c r="N22" s="38"/>
      <c r="O22" s="38"/>
      <c r="R22" s="159"/>
    </row>
    <row r="23" spans="1:15" ht="12.75">
      <c r="A23" s="38"/>
      <c r="B23" s="38"/>
      <c r="C23" s="38"/>
      <c r="D23" s="38"/>
      <c r="E23" s="153"/>
      <c r="F23" s="153"/>
      <c r="G23" s="153"/>
      <c r="H23" s="39"/>
      <c r="I23" s="39"/>
      <c r="J23" s="153"/>
      <c r="K23" s="39"/>
      <c r="L23" s="39"/>
      <c r="M23" s="155"/>
      <c r="N23" s="38"/>
      <c r="O23" s="38"/>
    </row>
    <row r="24" spans="1:15" ht="12.75">
      <c r="A24" s="38"/>
      <c r="B24" s="38"/>
      <c r="C24" s="38"/>
      <c r="D24" s="38"/>
      <c r="E24" s="153"/>
      <c r="F24" s="153"/>
      <c r="G24" s="153"/>
      <c r="H24" s="39"/>
      <c r="I24" s="39"/>
      <c r="J24" s="153"/>
      <c r="K24" s="39"/>
      <c r="L24" s="39"/>
      <c r="M24" s="155"/>
      <c r="N24" s="38"/>
      <c r="O24" s="38"/>
    </row>
  </sheetData>
  <sheetProtection/>
  <mergeCells count="7">
    <mergeCell ref="A6:A7"/>
    <mergeCell ref="B6:B7"/>
    <mergeCell ref="E6:O6"/>
    <mergeCell ref="C2:E2"/>
    <mergeCell ref="P6:R6"/>
    <mergeCell ref="C6:C7"/>
    <mergeCell ref="D6:D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30.375" style="3" customWidth="1"/>
    <col min="2" max="2" width="6.75390625" style="6" customWidth="1"/>
    <col min="3" max="3" width="4.00390625" style="6" customWidth="1"/>
    <col min="4" max="7" width="5.25390625" style="163" customWidth="1"/>
    <col min="8" max="8" width="5.25390625" style="6" customWidth="1"/>
    <col min="9" max="9" width="5.25390625" style="8" customWidth="1"/>
    <col min="10" max="10" width="4.625" style="8" customWidth="1"/>
    <col min="11" max="11" width="4.875" style="3" customWidth="1"/>
    <col min="12" max="12" width="5.25390625" style="163" customWidth="1"/>
    <col min="13" max="14" width="5.25390625" style="3" customWidth="1"/>
    <col min="15" max="15" width="4.75390625" style="3" customWidth="1"/>
    <col min="16" max="16" width="4.875" style="3" customWidth="1"/>
    <col min="17" max="17" width="5.25390625" style="136" customWidth="1"/>
    <col min="18" max="19" width="5.25390625" style="3" customWidth="1"/>
    <col min="20" max="23" width="5.25390625" style="136" customWidth="1"/>
    <col min="24" max="16384" width="9.125" style="3" customWidth="1"/>
  </cols>
  <sheetData>
    <row r="1" spans="1:16" ht="15.75">
      <c r="A1" s="66"/>
      <c r="B1" s="67" t="s">
        <v>71</v>
      </c>
      <c r="C1" s="133" t="s">
        <v>183</v>
      </c>
      <c r="D1" s="146"/>
      <c r="E1" s="146"/>
      <c r="F1" s="146"/>
      <c r="G1" s="146"/>
      <c r="H1" s="62"/>
      <c r="I1" s="62"/>
      <c r="J1" s="62"/>
      <c r="K1" s="62"/>
      <c r="L1" s="146"/>
      <c r="M1" s="62"/>
      <c r="N1" s="62"/>
      <c r="O1" s="62"/>
      <c r="P1" s="64"/>
    </row>
    <row r="2" spans="1:16" ht="15.75">
      <c r="A2" s="66"/>
      <c r="B2" s="67" t="s">
        <v>72</v>
      </c>
      <c r="C2" s="212">
        <v>7030100</v>
      </c>
      <c r="D2" s="213"/>
      <c r="E2" s="213"/>
      <c r="F2" s="146"/>
      <c r="G2" s="146"/>
      <c r="H2" s="62"/>
      <c r="I2" s="62"/>
      <c r="J2" s="62"/>
      <c r="K2" s="62"/>
      <c r="L2" s="146"/>
      <c r="M2" s="62"/>
      <c r="N2" s="62"/>
      <c r="O2" s="62"/>
      <c r="P2" s="64"/>
    </row>
    <row r="3" spans="1:16" ht="15.75">
      <c r="A3" s="66"/>
      <c r="B3" s="67" t="s">
        <v>73</v>
      </c>
      <c r="C3" s="58" t="str">
        <f>'Kadar.ode.'!C3</f>
        <v>31.12.2020.</v>
      </c>
      <c r="D3" s="146"/>
      <c r="E3" s="146"/>
      <c r="F3" s="146"/>
      <c r="G3" s="146"/>
      <c r="H3" s="62"/>
      <c r="I3" s="62"/>
      <c r="J3" s="62"/>
      <c r="K3" s="62"/>
      <c r="L3" s="146"/>
      <c r="M3" s="62"/>
      <c r="N3" s="62"/>
      <c r="O3" s="62"/>
      <c r="P3" s="64"/>
    </row>
    <row r="4" spans="1:16" ht="15.75">
      <c r="A4" s="66"/>
      <c r="B4" s="67" t="s">
        <v>145</v>
      </c>
      <c r="C4" s="59" t="s">
        <v>112</v>
      </c>
      <c r="D4" s="147"/>
      <c r="E4" s="147"/>
      <c r="F4" s="147"/>
      <c r="G4" s="147"/>
      <c r="H4" s="63"/>
      <c r="I4" s="63"/>
      <c r="J4" s="63"/>
      <c r="K4" s="63"/>
      <c r="L4" s="147"/>
      <c r="M4" s="63"/>
      <c r="N4" s="63"/>
      <c r="O4" s="63"/>
      <c r="P4" s="65"/>
    </row>
    <row r="5" spans="1:13" ht="9" customHeight="1">
      <c r="A5" s="36"/>
      <c r="B5" s="3"/>
      <c r="C5" s="35"/>
      <c r="D5" s="160"/>
      <c r="E5" s="160"/>
      <c r="F5" s="160"/>
      <c r="G5" s="160"/>
      <c r="H5" s="4"/>
      <c r="I5" s="4"/>
      <c r="J5" s="4"/>
      <c r="K5" s="4"/>
      <c r="L5" s="160"/>
      <c r="M5" s="4"/>
    </row>
    <row r="6" spans="1:23" ht="45.75" customHeight="1">
      <c r="A6" s="233" t="s">
        <v>109</v>
      </c>
      <c r="B6" s="230" t="s">
        <v>14</v>
      </c>
      <c r="C6" s="222" t="s">
        <v>70</v>
      </c>
      <c r="D6" s="228" t="s">
        <v>81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 t="s">
        <v>78</v>
      </c>
      <c r="U6" s="228"/>
      <c r="V6" s="228"/>
      <c r="W6" s="228"/>
    </row>
    <row r="7" spans="1:23" s="26" customFormat="1" ht="66" customHeight="1">
      <c r="A7" s="233"/>
      <c r="B7" s="230"/>
      <c r="C7" s="222"/>
      <c r="D7" s="71" t="s">
        <v>63</v>
      </c>
      <c r="E7" s="71" t="s">
        <v>91</v>
      </c>
      <c r="F7" s="71" t="s">
        <v>74</v>
      </c>
      <c r="G7" s="71" t="s">
        <v>75</v>
      </c>
      <c r="H7" s="104" t="s">
        <v>114</v>
      </c>
      <c r="I7" s="72" t="s">
        <v>37</v>
      </c>
      <c r="J7" s="182" t="s">
        <v>115</v>
      </c>
      <c r="K7" s="183" t="s">
        <v>44</v>
      </c>
      <c r="L7" s="73" t="s">
        <v>92</v>
      </c>
      <c r="M7" s="112" t="s">
        <v>114</v>
      </c>
      <c r="N7" s="72" t="s">
        <v>37</v>
      </c>
      <c r="O7" s="182" t="s">
        <v>115</v>
      </c>
      <c r="P7" s="185" t="s">
        <v>44</v>
      </c>
      <c r="Q7" s="74" t="s">
        <v>93</v>
      </c>
      <c r="R7" s="119" t="s">
        <v>61</v>
      </c>
      <c r="S7" s="184" t="s">
        <v>11</v>
      </c>
      <c r="T7" s="71" t="s">
        <v>58</v>
      </c>
      <c r="U7" s="71" t="s">
        <v>108</v>
      </c>
      <c r="V7" s="71" t="s">
        <v>65</v>
      </c>
      <c r="W7" s="71" t="s">
        <v>60</v>
      </c>
    </row>
    <row r="8" spans="1:23" s="199" customFormat="1" ht="15.75">
      <c r="A8" s="194" t="s">
        <v>15</v>
      </c>
      <c r="B8" s="178">
        <v>640</v>
      </c>
      <c r="C8" s="178"/>
      <c r="D8" s="178">
        <v>6</v>
      </c>
      <c r="E8" s="178"/>
      <c r="F8" s="178">
        <v>1</v>
      </c>
      <c r="G8" s="178">
        <v>3</v>
      </c>
      <c r="H8" s="178">
        <v>10</v>
      </c>
      <c r="I8" s="178"/>
      <c r="J8" s="195">
        <f>SUM(H8:I8)</f>
        <v>10</v>
      </c>
      <c r="K8" s="195">
        <f aca="true" t="shared" si="0" ref="K8:K21">D8-(H8+I8)</f>
        <v>-4</v>
      </c>
      <c r="L8" s="178">
        <v>14</v>
      </c>
      <c r="M8" s="178">
        <v>22</v>
      </c>
      <c r="N8" s="178"/>
      <c r="O8" s="195">
        <f>SUM(M8:N8)</f>
        <v>22</v>
      </c>
      <c r="P8" s="196">
        <f aca="true" t="shared" si="1" ref="P8:P21">L8-(M8+N8)</f>
        <v>-8</v>
      </c>
      <c r="Q8" s="197"/>
      <c r="R8" s="197"/>
      <c r="S8" s="196">
        <f>Q8-R8</f>
        <v>0</v>
      </c>
      <c r="T8" s="198"/>
      <c r="U8" s="198"/>
      <c r="V8" s="198"/>
      <c r="W8" s="198"/>
    </row>
    <row r="9" spans="1:23" s="199" customFormat="1" ht="15.75">
      <c r="A9" s="194" t="s">
        <v>16</v>
      </c>
      <c r="B9" s="178"/>
      <c r="C9" s="178"/>
      <c r="D9" s="178">
        <v>6</v>
      </c>
      <c r="E9" s="178"/>
      <c r="F9" s="178">
        <v>0</v>
      </c>
      <c r="G9" s="178">
        <v>6</v>
      </c>
      <c r="H9" s="178">
        <v>3</v>
      </c>
      <c r="I9" s="178"/>
      <c r="J9" s="195">
        <f aca="true" t="shared" si="2" ref="J9:J21">SUM(H9:I9)</f>
        <v>3</v>
      </c>
      <c r="K9" s="195">
        <f t="shared" si="0"/>
        <v>3</v>
      </c>
      <c r="L9" s="178">
        <v>21</v>
      </c>
      <c r="M9" s="178">
        <v>6</v>
      </c>
      <c r="N9" s="178"/>
      <c r="O9" s="195">
        <f aca="true" t="shared" si="3" ref="O9:O21">SUM(M9:N9)</f>
        <v>6</v>
      </c>
      <c r="P9" s="196">
        <f t="shared" si="1"/>
        <v>15</v>
      </c>
      <c r="Q9" s="197"/>
      <c r="R9" s="197"/>
      <c r="S9" s="196">
        <f aca="true" t="shared" si="4" ref="S9:S21">Q9-R9</f>
        <v>0</v>
      </c>
      <c r="T9" s="198"/>
      <c r="U9" s="198"/>
      <c r="V9" s="198"/>
      <c r="W9" s="198"/>
    </row>
    <row r="10" spans="1:23" s="199" customFormat="1" ht="15.75">
      <c r="A10" s="194" t="s">
        <v>17</v>
      </c>
      <c r="B10" s="178"/>
      <c r="C10" s="178"/>
      <c r="D10" s="178">
        <v>7</v>
      </c>
      <c r="E10" s="178"/>
      <c r="F10" s="178">
        <v>0</v>
      </c>
      <c r="G10" s="178">
        <v>7</v>
      </c>
      <c r="H10" s="178"/>
      <c r="I10" s="178"/>
      <c r="J10" s="195">
        <f t="shared" si="2"/>
        <v>0</v>
      </c>
      <c r="K10" s="195">
        <f t="shared" si="0"/>
        <v>7</v>
      </c>
      <c r="L10" s="178">
        <v>5</v>
      </c>
      <c r="M10" s="178"/>
      <c r="N10" s="178"/>
      <c r="O10" s="195">
        <f t="shared" si="3"/>
        <v>0</v>
      </c>
      <c r="P10" s="196">
        <f t="shared" si="1"/>
        <v>5</v>
      </c>
      <c r="Q10" s="197"/>
      <c r="R10" s="197"/>
      <c r="S10" s="196">
        <f t="shared" si="4"/>
        <v>0</v>
      </c>
      <c r="T10" s="198"/>
      <c r="U10" s="198"/>
      <c r="V10" s="198"/>
      <c r="W10" s="198"/>
    </row>
    <row r="11" spans="1:23" s="199" customFormat="1" ht="24">
      <c r="A11" s="194" t="s">
        <v>18</v>
      </c>
      <c r="B11" s="178">
        <v>865677</v>
      </c>
      <c r="C11" s="178"/>
      <c r="D11" s="178"/>
      <c r="E11" s="178">
        <v>4</v>
      </c>
      <c r="F11" s="178">
        <v>2</v>
      </c>
      <c r="G11" s="178">
        <v>1</v>
      </c>
      <c r="H11" s="178">
        <v>7</v>
      </c>
      <c r="I11" s="178"/>
      <c r="J11" s="195">
        <f t="shared" si="2"/>
        <v>7</v>
      </c>
      <c r="K11" s="195">
        <f>(D11+E11)-(H11+I11)</f>
        <v>-3</v>
      </c>
      <c r="L11" s="178">
        <v>30</v>
      </c>
      <c r="M11" s="178">
        <v>42</v>
      </c>
      <c r="N11" s="178"/>
      <c r="O11" s="195">
        <f t="shared" si="3"/>
        <v>42</v>
      </c>
      <c r="P11" s="196">
        <f t="shared" si="1"/>
        <v>-12</v>
      </c>
      <c r="Q11" s="197"/>
      <c r="R11" s="197"/>
      <c r="S11" s="196">
        <f t="shared" si="4"/>
        <v>0</v>
      </c>
      <c r="T11" s="198"/>
      <c r="U11" s="198"/>
      <c r="V11" s="198"/>
      <c r="W11" s="198"/>
    </row>
    <row r="12" spans="1:23" s="199" customFormat="1" ht="15.75">
      <c r="A12" s="194" t="s">
        <v>19</v>
      </c>
      <c r="B12" s="178">
        <v>640</v>
      </c>
      <c r="C12" s="178"/>
      <c r="D12" s="178">
        <v>1</v>
      </c>
      <c r="E12" s="178"/>
      <c r="F12" s="193">
        <v>0</v>
      </c>
      <c r="G12" s="178">
        <v>1</v>
      </c>
      <c r="H12" s="178">
        <v>2</v>
      </c>
      <c r="I12" s="178"/>
      <c r="J12" s="195">
        <f t="shared" si="2"/>
        <v>2</v>
      </c>
      <c r="K12" s="195">
        <f t="shared" si="0"/>
        <v>-1</v>
      </c>
      <c r="L12" s="178">
        <v>3</v>
      </c>
      <c r="M12" s="178">
        <v>4</v>
      </c>
      <c r="N12" s="178"/>
      <c r="O12" s="195">
        <f t="shared" si="3"/>
        <v>4</v>
      </c>
      <c r="P12" s="196">
        <f t="shared" si="1"/>
        <v>-1</v>
      </c>
      <c r="Q12" s="197"/>
      <c r="R12" s="197"/>
      <c r="S12" s="196">
        <f t="shared" si="4"/>
        <v>0</v>
      </c>
      <c r="T12" s="198">
        <v>2</v>
      </c>
      <c r="U12" s="198"/>
      <c r="V12" s="198"/>
      <c r="W12" s="198"/>
    </row>
    <row r="13" spans="1:23" s="199" customFormat="1" ht="24">
      <c r="A13" s="194" t="s">
        <v>20</v>
      </c>
      <c r="B13" s="178">
        <v>640</v>
      </c>
      <c r="C13" s="178"/>
      <c r="D13" s="178">
        <v>7</v>
      </c>
      <c r="E13" s="178"/>
      <c r="F13" s="178">
        <v>1</v>
      </c>
      <c r="G13" s="178">
        <v>6</v>
      </c>
      <c r="H13" s="178">
        <v>6</v>
      </c>
      <c r="I13" s="178"/>
      <c r="J13" s="195">
        <f t="shared" si="2"/>
        <v>6</v>
      </c>
      <c r="K13" s="195">
        <f t="shared" si="0"/>
        <v>1</v>
      </c>
      <c r="L13" s="178">
        <v>9</v>
      </c>
      <c r="M13" s="178">
        <v>12</v>
      </c>
      <c r="N13" s="178"/>
      <c r="O13" s="195">
        <f t="shared" si="3"/>
        <v>12</v>
      </c>
      <c r="P13" s="196">
        <f t="shared" si="1"/>
        <v>-3</v>
      </c>
      <c r="Q13" s="197"/>
      <c r="R13" s="197"/>
      <c r="S13" s="196">
        <f t="shared" si="4"/>
        <v>0</v>
      </c>
      <c r="T13" s="198">
        <v>1</v>
      </c>
      <c r="U13" s="198"/>
      <c r="V13" s="198"/>
      <c r="W13" s="198"/>
    </row>
    <row r="14" spans="1:23" s="199" customFormat="1" ht="15.75">
      <c r="A14" s="194" t="s">
        <v>21</v>
      </c>
      <c r="B14" s="178">
        <v>271</v>
      </c>
      <c r="C14" s="178"/>
      <c r="D14" s="178">
        <v>21</v>
      </c>
      <c r="E14" s="178"/>
      <c r="F14" s="178">
        <v>4</v>
      </c>
      <c r="G14" s="178">
        <v>16</v>
      </c>
      <c r="H14" s="178">
        <v>20</v>
      </c>
      <c r="I14" s="178"/>
      <c r="J14" s="195">
        <f t="shared" si="2"/>
        <v>20</v>
      </c>
      <c r="K14" s="195">
        <f t="shared" si="0"/>
        <v>1</v>
      </c>
      <c r="L14" s="178">
        <v>18</v>
      </c>
      <c r="M14" s="178">
        <v>40</v>
      </c>
      <c r="N14" s="178"/>
      <c r="O14" s="195">
        <f t="shared" si="3"/>
        <v>40</v>
      </c>
      <c r="P14" s="196">
        <f t="shared" si="1"/>
        <v>-22</v>
      </c>
      <c r="Q14" s="197"/>
      <c r="R14" s="197"/>
      <c r="S14" s="196">
        <f t="shared" si="4"/>
        <v>0</v>
      </c>
      <c r="T14" s="198">
        <v>3</v>
      </c>
      <c r="U14" s="198"/>
      <c r="V14" s="198"/>
      <c r="W14" s="198"/>
    </row>
    <row r="15" spans="1:23" s="199" customFormat="1" ht="15.75">
      <c r="A15" s="194" t="s">
        <v>22</v>
      </c>
      <c r="B15" s="178">
        <v>640</v>
      </c>
      <c r="C15" s="178"/>
      <c r="D15" s="178">
        <v>6</v>
      </c>
      <c r="E15" s="178"/>
      <c r="F15" s="178">
        <v>0</v>
      </c>
      <c r="G15" s="178">
        <v>6</v>
      </c>
      <c r="H15" s="178">
        <v>8</v>
      </c>
      <c r="I15" s="178"/>
      <c r="J15" s="195">
        <f t="shared" si="2"/>
        <v>8</v>
      </c>
      <c r="K15" s="195">
        <f t="shared" si="0"/>
        <v>-2</v>
      </c>
      <c r="L15" s="178">
        <v>25</v>
      </c>
      <c r="M15" s="178">
        <v>24</v>
      </c>
      <c r="N15" s="178"/>
      <c r="O15" s="195">
        <f t="shared" si="3"/>
        <v>24</v>
      </c>
      <c r="P15" s="196">
        <f t="shared" si="1"/>
        <v>1</v>
      </c>
      <c r="Q15" s="197"/>
      <c r="R15" s="197"/>
      <c r="S15" s="196">
        <f t="shared" si="4"/>
        <v>0</v>
      </c>
      <c r="T15" s="198">
        <v>1</v>
      </c>
      <c r="U15" s="198"/>
      <c r="V15" s="198"/>
      <c r="W15" s="198"/>
    </row>
    <row r="16" spans="1:23" s="199" customFormat="1" ht="15.75">
      <c r="A16" s="194" t="s">
        <v>23</v>
      </c>
      <c r="B16" s="178"/>
      <c r="C16" s="178"/>
      <c r="D16" s="178"/>
      <c r="E16" s="178"/>
      <c r="F16" s="178"/>
      <c r="G16" s="178"/>
      <c r="H16" s="178"/>
      <c r="I16" s="178"/>
      <c r="J16" s="195">
        <f t="shared" si="2"/>
        <v>0</v>
      </c>
      <c r="K16" s="195">
        <f t="shared" si="0"/>
        <v>0</v>
      </c>
      <c r="L16" s="178"/>
      <c r="M16" s="178"/>
      <c r="N16" s="178"/>
      <c r="O16" s="195">
        <f t="shared" si="3"/>
        <v>0</v>
      </c>
      <c r="P16" s="196">
        <f t="shared" si="1"/>
        <v>0</v>
      </c>
      <c r="Q16" s="197"/>
      <c r="R16" s="197"/>
      <c r="S16" s="196">
        <f t="shared" si="4"/>
        <v>0</v>
      </c>
      <c r="T16" s="198"/>
      <c r="U16" s="198"/>
      <c r="V16" s="198"/>
      <c r="W16" s="198"/>
    </row>
    <row r="17" spans="1:23" s="199" customFormat="1" ht="24">
      <c r="A17" s="194" t="s">
        <v>24</v>
      </c>
      <c r="B17" s="178">
        <v>640</v>
      </c>
      <c r="C17" s="178"/>
      <c r="D17" s="178">
        <v>7</v>
      </c>
      <c r="E17" s="178"/>
      <c r="F17" s="178">
        <v>0</v>
      </c>
      <c r="G17" s="178">
        <v>7</v>
      </c>
      <c r="H17" s="178">
        <v>4</v>
      </c>
      <c r="I17" s="178"/>
      <c r="J17" s="195">
        <f t="shared" si="2"/>
        <v>4</v>
      </c>
      <c r="K17" s="195">
        <f t="shared" si="0"/>
        <v>3</v>
      </c>
      <c r="L17" s="178">
        <v>21</v>
      </c>
      <c r="M17" s="178">
        <v>21</v>
      </c>
      <c r="N17" s="178"/>
      <c r="O17" s="195">
        <f t="shared" si="3"/>
        <v>21</v>
      </c>
      <c r="P17" s="196">
        <f t="shared" si="1"/>
        <v>0</v>
      </c>
      <c r="Q17" s="197"/>
      <c r="R17" s="197"/>
      <c r="S17" s="196">
        <f t="shared" si="4"/>
        <v>0</v>
      </c>
      <c r="T17" s="198"/>
      <c r="U17" s="198"/>
      <c r="V17" s="198"/>
      <c r="W17" s="198"/>
    </row>
    <row r="18" spans="1:23" s="199" customFormat="1" ht="24">
      <c r="A18" s="194" t="s">
        <v>25</v>
      </c>
      <c r="B18" s="178">
        <v>640</v>
      </c>
      <c r="C18" s="178"/>
      <c r="D18" s="178"/>
      <c r="E18" s="178">
        <v>3</v>
      </c>
      <c r="F18" s="178">
        <v>0</v>
      </c>
      <c r="G18" s="178">
        <v>3</v>
      </c>
      <c r="H18" s="178">
        <v>3</v>
      </c>
      <c r="I18" s="178"/>
      <c r="J18" s="195">
        <f t="shared" si="2"/>
        <v>3</v>
      </c>
      <c r="K18" s="195">
        <f>E18-(H18+I18)</f>
        <v>0</v>
      </c>
      <c r="L18" s="178">
        <v>4</v>
      </c>
      <c r="M18" s="178">
        <v>3</v>
      </c>
      <c r="N18" s="178"/>
      <c r="O18" s="195">
        <f t="shared" si="3"/>
        <v>3</v>
      </c>
      <c r="P18" s="196">
        <f t="shared" si="1"/>
        <v>1</v>
      </c>
      <c r="Q18" s="197"/>
      <c r="R18" s="197"/>
      <c r="S18" s="196">
        <f t="shared" si="4"/>
        <v>0</v>
      </c>
      <c r="T18" s="198"/>
      <c r="U18" s="198"/>
      <c r="V18" s="198"/>
      <c r="W18" s="198"/>
    </row>
    <row r="19" spans="1:23" ht="15.75">
      <c r="A19" s="69" t="s">
        <v>66</v>
      </c>
      <c r="B19" s="37"/>
      <c r="C19" s="46"/>
      <c r="D19" s="178">
        <v>1</v>
      </c>
      <c r="E19" s="148"/>
      <c r="F19" s="148">
        <v>0</v>
      </c>
      <c r="G19" s="148">
        <v>1</v>
      </c>
      <c r="H19" s="118">
        <v>2</v>
      </c>
      <c r="I19" s="37"/>
      <c r="J19" s="40">
        <f t="shared" si="2"/>
        <v>2</v>
      </c>
      <c r="K19" s="48">
        <f t="shared" si="0"/>
        <v>-1</v>
      </c>
      <c r="L19" s="178"/>
      <c r="M19" s="118"/>
      <c r="N19" s="37"/>
      <c r="O19" s="40">
        <f t="shared" si="3"/>
        <v>0</v>
      </c>
      <c r="P19" s="49">
        <f t="shared" si="1"/>
        <v>0</v>
      </c>
      <c r="Q19" s="165"/>
      <c r="R19" s="120"/>
      <c r="S19" s="49">
        <f t="shared" si="4"/>
        <v>0</v>
      </c>
      <c r="T19" s="167"/>
      <c r="U19" s="167"/>
      <c r="V19" s="167"/>
      <c r="W19" s="167"/>
    </row>
    <row r="20" spans="1:23" ht="24.75">
      <c r="A20" s="70" t="s">
        <v>26</v>
      </c>
      <c r="B20" s="37">
        <v>640</v>
      </c>
      <c r="C20" s="46"/>
      <c r="D20" s="148">
        <v>1</v>
      </c>
      <c r="E20" s="148"/>
      <c r="F20" s="148">
        <v>0</v>
      </c>
      <c r="G20" s="148">
        <v>1</v>
      </c>
      <c r="H20" s="118">
        <v>2</v>
      </c>
      <c r="I20" s="37"/>
      <c r="J20" s="40">
        <f t="shared" si="2"/>
        <v>2</v>
      </c>
      <c r="K20" s="48">
        <f t="shared" si="0"/>
        <v>-1</v>
      </c>
      <c r="L20" s="164">
        <v>6</v>
      </c>
      <c r="M20" s="118">
        <v>3</v>
      </c>
      <c r="N20" s="37"/>
      <c r="O20" s="40">
        <f t="shared" si="3"/>
        <v>3</v>
      </c>
      <c r="P20" s="49">
        <f t="shared" si="1"/>
        <v>3</v>
      </c>
      <c r="Q20" s="165">
        <v>2</v>
      </c>
      <c r="R20" s="120">
        <v>2</v>
      </c>
      <c r="S20" s="49">
        <f t="shared" si="4"/>
        <v>0</v>
      </c>
      <c r="T20" s="167"/>
      <c r="U20" s="167"/>
      <c r="V20" s="167"/>
      <c r="W20" s="167"/>
    </row>
    <row r="21" spans="1:23" ht="24.75">
      <c r="A21" s="70" t="s">
        <v>27</v>
      </c>
      <c r="B21" s="37">
        <v>640</v>
      </c>
      <c r="C21" s="46"/>
      <c r="D21" s="148">
        <v>1</v>
      </c>
      <c r="E21" s="148"/>
      <c r="F21" s="148">
        <v>0</v>
      </c>
      <c r="G21" s="148">
        <v>1</v>
      </c>
      <c r="H21" s="118"/>
      <c r="I21" s="37"/>
      <c r="J21" s="40">
        <f t="shared" si="2"/>
        <v>0</v>
      </c>
      <c r="K21" s="48">
        <f t="shared" si="0"/>
        <v>1</v>
      </c>
      <c r="L21" s="164"/>
      <c r="M21" s="118">
        <v>2</v>
      </c>
      <c r="N21" s="37"/>
      <c r="O21" s="40">
        <f t="shared" si="3"/>
        <v>2</v>
      </c>
      <c r="P21" s="49">
        <f t="shared" si="1"/>
        <v>-2</v>
      </c>
      <c r="Q21" s="165"/>
      <c r="R21" s="120"/>
      <c r="S21" s="49">
        <f t="shared" si="4"/>
        <v>0</v>
      </c>
      <c r="T21" s="167"/>
      <c r="U21" s="167"/>
      <c r="V21" s="167"/>
      <c r="W21" s="167"/>
    </row>
    <row r="22" spans="1:23" ht="20.25" customHeight="1">
      <c r="A22" s="79" t="s">
        <v>46</v>
      </c>
      <c r="B22" s="40"/>
      <c r="C22" s="187"/>
      <c r="D22" s="187">
        <f>SUM(D8:D21)</f>
        <v>64</v>
      </c>
      <c r="E22" s="187">
        <f aca="true" t="shared" si="5" ref="E22:W22">SUM(E8:E21)</f>
        <v>7</v>
      </c>
      <c r="F22" s="187">
        <f t="shared" si="5"/>
        <v>8</v>
      </c>
      <c r="G22" s="187">
        <f t="shared" si="5"/>
        <v>59</v>
      </c>
      <c r="H22" s="40">
        <f t="shared" si="5"/>
        <v>67</v>
      </c>
      <c r="I22" s="186">
        <f t="shared" si="5"/>
        <v>0</v>
      </c>
      <c r="J22" s="40">
        <f t="shared" si="5"/>
        <v>67</v>
      </c>
      <c r="K22" s="48">
        <f t="shared" si="5"/>
        <v>4</v>
      </c>
      <c r="L22" s="161">
        <f t="shared" si="5"/>
        <v>156</v>
      </c>
      <c r="M22" s="40">
        <f t="shared" si="5"/>
        <v>179</v>
      </c>
      <c r="N22" s="40">
        <f t="shared" si="5"/>
        <v>0</v>
      </c>
      <c r="O22" s="40">
        <f t="shared" si="5"/>
        <v>179</v>
      </c>
      <c r="P22" s="49">
        <f t="shared" si="5"/>
        <v>-23</v>
      </c>
      <c r="Q22" s="149">
        <f t="shared" si="5"/>
        <v>2</v>
      </c>
      <c r="R22" s="80">
        <f t="shared" si="5"/>
        <v>2</v>
      </c>
      <c r="S22" s="49">
        <f t="shared" si="5"/>
        <v>0</v>
      </c>
      <c r="T22" s="161">
        <f t="shared" si="5"/>
        <v>7</v>
      </c>
      <c r="U22" s="161">
        <f t="shared" si="5"/>
        <v>0</v>
      </c>
      <c r="V22" s="161">
        <f t="shared" si="5"/>
        <v>0</v>
      </c>
      <c r="W22" s="161">
        <f t="shared" si="5"/>
        <v>0</v>
      </c>
    </row>
    <row r="23" spans="1:23" ht="15.75" customHeight="1">
      <c r="A23" s="51" t="s">
        <v>67</v>
      </c>
      <c r="B23" s="50"/>
      <c r="C23" s="50"/>
      <c r="D23" s="162"/>
      <c r="E23" s="162"/>
      <c r="F23" s="162"/>
      <c r="G23" s="162"/>
      <c r="H23" s="50"/>
      <c r="I23" s="50"/>
      <c r="J23" s="50"/>
      <c r="K23" s="50"/>
      <c r="L23" s="162"/>
      <c r="M23" s="50"/>
      <c r="N23" s="50"/>
      <c r="O23" s="50"/>
      <c r="P23" s="50"/>
      <c r="Q23" s="166"/>
      <c r="R23" s="47"/>
      <c r="S23" s="47"/>
      <c r="T23" s="166"/>
      <c r="U23" s="166"/>
      <c r="V23" s="166"/>
      <c r="W23" s="166"/>
    </row>
  </sheetData>
  <sheetProtection/>
  <mergeCells count="6">
    <mergeCell ref="C2:E2"/>
    <mergeCell ref="T6:W6"/>
    <mergeCell ref="D6:S6"/>
    <mergeCell ref="A6:A7"/>
    <mergeCell ref="B6:B7"/>
    <mergeCell ref="C6:C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28.00390625" style="7" customWidth="1"/>
    <col min="2" max="2" width="15.00390625" style="158" customWidth="1"/>
    <col min="3" max="3" width="11.75390625" style="7" customWidth="1"/>
    <col min="4" max="4" width="8.125" style="7" customWidth="1"/>
    <col min="5" max="5" width="13.125" style="158" customWidth="1"/>
    <col min="6" max="6" width="10.00390625" style="7" customWidth="1"/>
    <col min="7" max="7" width="8.00390625" style="7" customWidth="1"/>
    <col min="8" max="8" width="14.25390625" style="158" customWidth="1"/>
    <col min="9" max="9" width="11.375" style="158" customWidth="1"/>
    <col min="10" max="16384" width="9.125" style="7" customWidth="1"/>
  </cols>
  <sheetData>
    <row r="1" spans="1:7" ht="12.75">
      <c r="A1" s="66"/>
      <c r="B1" s="168" t="s">
        <v>71</v>
      </c>
      <c r="C1" s="133" t="s">
        <v>183</v>
      </c>
      <c r="D1" s="62"/>
      <c r="E1" s="146"/>
      <c r="F1" s="62"/>
      <c r="G1" s="64"/>
    </row>
    <row r="2" spans="1:7" ht="12.75">
      <c r="A2" s="66"/>
      <c r="B2" s="168" t="s">
        <v>72</v>
      </c>
      <c r="C2" s="133">
        <v>7030100</v>
      </c>
      <c r="D2" s="62"/>
      <c r="E2" s="146"/>
      <c r="F2" s="62"/>
      <c r="G2" s="64"/>
    </row>
    <row r="3" spans="1:7" ht="12.75">
      <c r="A3" s="66"/>
      <c r="B3" s="168" t="s">
        <v>73</v>
      </c>
      <c r="C3" s="58" t="str">
        <f>'Kadar.ode.'!C3</f>
        <v>31.12.2020.</v>
      </c>
      <c r="D3" s="62"/>
      <c r="E3" s="146"/>
      <c r="F3" s="62"/>
      <c r="G3" s="64"/>
    </row>
    <row r="4" spans="1:7" ht="14.25">
      <c r="A4" s="66"/>
      <c r="B4" s="168" t="s">
        <v>146</v>
      </c>
      <c r="C4" s="59" t="s">
        <v>113</v>
      </c>
      <c r="D4" s="63"/>
      <c r="E4" s="147"/>
      <c r="F4" s="63"/>
      <c r="G4" s="65"/>
    </row>
    <row r="5" spans="1:4" ht="12" customHeight="1">
      <c r="A5" s="36"/>
      <c r="B5" s="136"/>
      <c r="C5" s="35"/>
      <c r="D5" s="23"/>
    </row>
    <row r="6" spans="1:6" ht="21.75" customHeight="1">
      <c r="A6" s="234" t="s">
        <v>14</v>
      </c>
      <c r="B6" s="234"/>
      <c r="C6" s="52"/>
      <c r="D6" s="52"/>
      <c r="E6" s="170"/>
      <c r="F6" s="52"/>
    </row>
    <row r="7" spans="1:6" ht="12.75">
      <c r="A7" s="53" t="s">
        <v>68</v>
      </c>
      <c r="B7" s="169">
        <v>640</v>
      </c>
      <c r="C7" s="52"/>
      <c r="D7" s="52"/>
      <c r="E7" s="170"/>
      <c r="F7" s="52"/>
    </row>
    <row r="8" spans="1:6" ht="12.75">
      <c r="A8" s="53" t="s">
        <v>69</v>
      </c>
      <c r="B8" s="169"/>
      <c r="C8" s="52"/>
      <c r="D8" s="52"/>
      <c r="E8" s="170"/>
      <c r="F8" s="52"/>
    </row>
    <row r="9" spans="1:6" ht="12.75">
      <c r="A9" s="53" t="s">
        <v>46</v>
      </c>
      <c r="B9" s="169">
        <f>SUM(B7:B8)</f>
        <v>640</v>
      </c>
      <c r="C9" s="52"/>
      <c r="D9" s="52"/>
      <c r="E9" s="170"/>
      <c r="F9" s="52"/>
    </row>
    <row r="10" spans="1:9" ht="12.75">
      <c r="A10" s="52"/>
      <c r="B10" s="170"/>
      <c r="C10" s="52"/>
      <c r="D10" s="52"/>
      <c r="E10" s="170"/>
      <c r="F10" s="52"/>
      <c r="G10" s="52"/>
      <c r="H10" s="170"/>
      <c r="I10" s="174"/>
    </row>
    <row r="11" spans="1:9" ht="57.75" customHeight="1">
      <c r="A11" s="232" t="s">
        <v>28</v>
      </c>
      <c r="B11" s="235" t="s">
        <v>81</v>
      </c>
      <c r="C11" s="235"/>
      <c r="D11" s="235"/>
      <c r="E11" s="235"/>
      <c r="F11" s="235"/>
      <c r="G11" s="235"/>
      <c r="H11" s="235" t="s">
        <v>78</v>
      </c>
      <c r="I11" s="235"/>
    </row>
    <row r="12" spans="1:9" ht="54.75" customHeight="1">
      <c r="A12" s="232"/>
      <c r="B12" s="78" t="s">
        <v>94</v>
      </c>
      <c r="C12" s="121" t="s">
        <v>31</v>
      </c>
      <c r="D12" s="78" t="s">
        <v>11</v>
      </c>
      <c r="E12" s="78" t="s">
        <v>95</v>
      </c>
      <c r="F12" s="121" t="s">
        <v>31</v>
      </c>
      <c r="G12" s="78" t="s">
        <v>11</v>
      </c>
      <c r="H12" s="78" t="s">
        <v>29</v>
      </c>
      <c r="I12" s="78" t="s">
        <v>32</v>
      </c>
    </row>
    <row r="13" spans="1:9" ht="12.75">
      <c r="A13" s="75" t="s">
        <v>33</v>
      </c>
      <c r="B13" s="171"/>
      <c r="C13" s="123">
        <v>2</v>
      </c>
      <c r="D13" s="124">
        <f aca="true" t="shared" si="0" ref="D13:D23">B13-C13</f>
        <v>-2</v>
      </c>
      <c r="E13" s="181">
        <v>3</v>
      </c>
      <c r="F13" s="125">
        <v>3</v>
      </c>
      <c r="G13" s="124">
        <f aca="true" t="shared" si="1" ref="G13:G23">E13-F13</f>
        <v>0</v>
      </c>
      <c r="H13" s="173"/>
      <c r="I13" s="175"/>
    </row>
    <row r="14" spans="1:9" ht="12.75">
      <c r="A14" s="75" t="s">
        <v>30</v>
      </c>
      <c r="B14" s="171"/>
      <c r="C14" s="123"/>
      <c r="D14" s="124">
        <f t="shared" si="0"/>
        <v>0</v>
      </c>
      <c r="E14" s="181">
        <v>5</v>
      </c>
      <c r="F14" s="125"/>
      <c r="G14" s="124">
        <f t="shared" si="1"/>
        <v>5</v>
      </c>
      <c r="H14" s="173"/>
      <c r="I14" s="175"/>
    </row>
    <row r="15" spans="1:9" ht="24">
      <c r="A15" s="122" t="s">
        <v>180</v>
      </c>
      <c r="B15" s="171">
        <v>47</v>
      </c>
      <c r="C15" s="123">
        <v>45</v>
      </c>
      <c r="D15" s="124">
        <f t="shared" si="0"/>
        <v>2</v>
      </c>
      <c r="E15" s="173">
        <v>5</v>
      </c>
      <c r="F15" s="125"/>
      <c r="G15" s="124">
        <f t="shared" si="1"/>
        <v>5</v>
      </c>
      <c r="H15" s="173"/>
      <c r="I15" s="175"/>
    </row>
    <row r="16" spans="1:9" ht="24">
      <c r="A16" s="122" t="s">
        <v>181</v>
      </c>
      <c r="B16" s="171"/>
      <c r="C16" s="123"/>
      <c r="D16" s="124">
        <f>B16-C16</f>
        <v>0</v>
      </c>
      <c r="E16" s="173">
        <v>132</v>
      </c>
      <c r="F16" s="125">
        <v>205</v>
      </c>
      <c r="G16" s="124">
        <f>E16-F16</f>
        <v>-73</v>
      </c>
      <c r="H16" s="173"/>
      <c r="I16" s="175"/>
    </row>
    <row r="17" spans="1:9" ht="34.5" customHeight="1">
      <c r="A17" s="122" t="s">
        <v>182</v>
      </c>
      <c r="B17" s="171"/>
      <c r="C17" s="123">
        <v>3</v>
      </c>
      <c r="D17" s="124">
        <f t="shared" si="0"/>
        <v>-3</v>
      </c>
      <c r="E17" s="173"/>
      <c r="F17" s="125">
        <v>14</v>
      </c>
      <c r="G17" s="124">
        <f t="shared" si="1"/>
        <v>-14</v>
      </c>
      <c r="H17" s="173"/>
      <c r="I17" s="175"/>
    </row>
    <row r="18" spans="1:9" ht="12.75">
      <c r="A18" s="75"/>
      <c r="B18" s="171"/>
      <c r="C18" s="123"/>
      <c r="D18" s="124">
        <f t="shared" si="0"/>
        <v>0</v>
      </c>
      <c r="E18" s="173"/>
      <c r="F18" s="125"/>
      <c r="G18" s="124">
        <f t="shared" si="1"/>
        <v>0</v>
      </c>
      <c r="H18" s="173"/>
      <c r="I18" s="175"/>
    </row>
    <row r="19" spans="1:9" ht="12.75">
      <c r="A19" s="75"/>
      <c r="B19" s="171"/>
      <c r="C19" s="123"/>
      <c r="D19" s="124">
        <f t="shared" si="0"/>
        <v>0</v>
      </c>
      <c r="E19" s="173"/>
      <c r="F19" s="125"/>
      <c r="G19" s="124">
        <f t="shared" si="1"/>
        <v>0</v>
      </c>
      <c r="H19" s="173"/>
      <c r="I19" s="175"/>
    </row>
    <row r="20" spans="1:9" ht="12.75">
      <c r="A20" s="75"/>
      <c r="B20" s="171"/>
      <c r="C20" s="123"/>
      <c r="D20" s="124">
        <f t="shared" si="0"/>
        <v>0</v>
      </c>
      <c r="E20" s="173"/>
      <c r="F20" s="125"/>
      <c r="G20" s="124">
        <f t="shared" si="1"/>
        <v>0</v>
      </c>
      <c r="H20" s="173"/>
      <c r="I20" s="175"/>
    </row>
    <row r="21" spans="1:9" s="27" customFormat="1" ht="12.75">
      <c r="A21" s="76"/>
      <c r="B21" s="171"/>
      <c r="C21" s="123"/>
      <c r="D21" s="124">
        <f t="shared" si="0"/>
        <v>0</v>
      </c>
      <c r="E21" s="173"/>
      <c r="F21" s="125"/>
      <c r="G21" s="124">
        <f t="shared" si="1"/>
        <v>0</v>
      </c>
      <c r="H21" s="173"/>
      <c r="I21" s="175"/>
    </row>
    <row r="22" spans="1:9" s="27" customFormat="1" ht="12.75">
      <c r="A22" s="76"/>
      <c r="B22" s="171"/>
      <c r="C22" s="123"/>
      <c r="D22" s="124">
        <f t="shared" si="0"/>
        <v>0</v>
      </c>
      <c r="E22" s="173"/>
      <c r="F22" s="125"/>
      <c r="G22" s="124">
        <f t="shared" si="1"/>
        <v>0</v>
      </c>
      <c r="H22" s="173"/>
      <c r="I22" s="175"/>
    </row>
    <row r="23" spans="1:9" s="27" customFormat="1" ht="12.75">
      <c r="A23" s="77" t="s">
        <v>0</v>
      </c>
      <c r="B23" s="172">
        <f>SUM(B13:B22)</f>
        <v>47</v>
      </c>
      <c r="C23" s="126">
        <f>SUM(C13:C22)</f>
        <v>50</v>
      </c>
      <c r="D23" s="127">
        <f t="shared" si="0"/>
        <v>-3</v>
      </c>
      <c r="E23" s="172">
        <f>SUM(E13:E22)</f>
        <v>145</v>
      </c>
      <c r="F23" s="126">
        <f>SUM(F13:F22)</f>
        <v>222</v>
      </c>
      <c r="G23" s="127">
        <f t="shared" si="1"/>
        <v>-77</v>
      </c>
      <c r="H23" s="172">
        <f>SUM(H13:H22)</f>
        <v>0</v>
      </c>
      <c r="I23" s="172">
        <f>SUM(I13:I22)</f>
        <v>0</v>
      </c>
    </row>
  </sheetData>
  <sheetProtection/>
  <mergeCells count="4">
    <mergeCell ref="A6:B6"/>
    <mergeCell ref="A11:A12"/>
    <mergeCell ref="B11:G11"/>
    <mergeCell ref="H11:I1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4"/>
  <sheetViews>
    <sheetView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46.625" style="0" customWidth="1"/>
    <col min="2" max="2" width="2.375" style="0" customWidth="1"/>
    <col min="3" max="3" width="20.00390625" style="0" customWidth="1"/>
    <col min="4" max="4" width="10.00390625" style="0" customWidth="1"/>
    <col min="5" max="5" width="9.375" style="0" customWidth="1"/>
    <col min="6" max="6" width="14.125" style="0" customWidth="1"/>
    <col min="7" max="7" width="12.375" style="0" customWidth="1"/>
    <col min="8" max="8" width="14.625" style="0" customWidth="1"/>
    <col min="9" max="9" width="14.75390625" style="0" customWidth="1"/>
    <col min="10" max="10" width="12.75390625" style="0" hidden="1" customWidth="1"/>
    <col min="11" max="11" width="14.75390625" style="0" hidden="1" customWidth="1"/>
  </cols>
  <sheetData>
    <row r="1" spans="1:23" ht="12.75">
      <c r="A1" s="66"/>
      <c r="B1" s="67" t="s">
        <v>71</v>
      </c>
      <c r="C1" s="133" t="s">
        <v>183</v>
      </c>
      <c r="D1" s="62"/>
      <c r="E1" s="62"/>
      <c r="F1" s="62"/>
      <c r="G1" s="64"/>
      <c r="H1" s="81"/>
      <c r="I1" s="17"/>
      <c r="J1" s="28"/>
      <c r="K1" s="28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</row>
    <row r="2" spans="1:19" ht="12.75">
      <c r="A2" s="66"/>
      <c r="B2" s="67" t="s">
        <v>72</v>
      </c>
      <c r="C2" s="133">
        <v>7030100</v>
      </c>
      <c r="D2" s="62"/>
      <c r="E2" s="62"/>
      <c r="F2" s="62"/>
      <c r="G2" s="64"/>
      <c r="H2" s="81"/>
      <c r="I2" s="28"/>
      <c r="J2" s="28"/>
      <c r="K2" s="28"/>
      <c r="L2" s="28"/>
      <c r="M2" s="28"/>
      <c r="N2" s="29"/>
      <c r="O2" s="29"/>
      <c r="P2" s="29"/>
      <c r="Q2" s="29"/>
      <c r="R2" s="29"/>
      <c r="S2" s="29"/>
    </row>
    <row r="3" spans="1:23" ht="12.75">
      <c r="A3" s="66"/>
      <c r="B3" s="67" t="s">
        <v>73</v>
      </c>
      <c r="C3" s="58" t="str">
        <f>'Kadar.ode.'!C3</f>
        <v>31.12.2020.</v>
      </c>
      <c r="D3" s="62"/>
      <c r="E3" s="62"/>
      <c r="F3" s="62"/>
      <c r="G3" s="64"/>
      <c r="H3" s="81"/>
      <c r="I3" s="28"/>
      <c r="J3" s="28"/>
      <c r="K3" s="28"/>
      <c r="L3" s="28"/>
      <c r="M3" s="28"/>
      <c r="N3" s="28"/>
      <c r="O3" s="28"/>
      <c r="P3" s="28"/>
      <c r="Q3" s="28"/>
      <c r="R3" s="29"/>
      <c r="S3" s="29"/>
      <c r="T3" s="29"/>
      <c r="U3" s="29"/>
      <c r="V3" s="29"/>
      <c r="W3" s="29"/>
    </row>
    <row r="4" spans="1:23" ht="14.25">
      <c r="A4" s="66"/>
      <c r="B4" s="67" t="s">
        <v>147</v>
      </c>
      <c r="C4" s="59" t="s">
        <v>96</v>
      </c>
      <c r="D4" s="63"/>
      <c r="E4" s="63"/>
      <c r="F4" s="63"/>
      <c r="G4" s="65"/>
      <c r="H4" s="82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3:23" ht="12.75"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163.5" customHeight="1" thickBot="1">
      <c r="A6" s="131"/>
      <c r="B6" s="32"/>
      <c r="C6" s="33" t="s">
        <v>81</v>
      </c>
      <c r="D6" s="128" t="s">
        <v>31</v>
      </c>
      <c r="E6" s="33" t="s">
        <v>44</v>
      </c>
      <c r="F6" s="33" t="s">
        <v>78</v>
      </c>
      <c r="G6" s="33" t="s">
        <v>97</v>
      </c>
      <c r="H6" s="94" t="s">
        <v>153</v>
      </c>
      <c r="I6" s="94" t="s">
        <v>154</v>
      </c>
      <c r="J6" s="95" t="s">
        <v>151</v>
      </c>
      <c r="K6" s="95" t="s">
        <v>152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9.75" customHeight="1" thickBot="1" thickTop="1">
      <c r="A7" s="131"/>
      <c r="B7" s="32"/>
      <c r="C7" s="96"/>
      <c r="D7" s="129"/>
      <c r="E7" s="96"/>
      <c r="F7" s="96"/>
      <c r="G7" s="96"/>
      <c r="H7" s="96"/>
      <c r="I7" s="97"/>
      <c r="J7" s="96"/>
      <c r="K7" s="96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6.5" thickBot="1" thickTop="1">
      <c r="A8" s="131" t="s">
        <v>38</v>
      </c>
      <c r="B8" s="32"/>
      <c r="C8" s="96">
        <f>SUM('Kadar.ode.'!I39,'Kadar.dne.bol.dij.'!E18,'Kadar.zaj.med.del.'!D22)</f>
        <v>274</v>
      </c>
      <c r="D8" s="130">
        <f>IF('Kadar.zaj.med.del.'!E11&gt;='Kadar.zaj.med.del.'!J11,SUM('Kadar.ode.'!P39,'Kadar.dne.bol.dij.'!H18,'Kadar.zaj.med.del.'!J22)-'Kadar.zaj.med.del.'!J11-'Kadar.zaj.med.del.'!J18,IF((('Kadar.zaj.med.del.'!E11+'Kadar.zaj.med.del.'!D11)&lt;='Kadar.zaj.med.del.'!J11),SUM('Kadar.ode.'!P39,'Kadar.dne.bol.dij.'!H18,'Kadar.zaj.med.del.'!J22)-'Kadar.zaj.med.del.'!J18-('Kadar.zaj.med.del.'!J11-'Kadar.zaj.med.del.'!D11),SUM('Kadar.ode.'!P39,'Kadar.dne.bol.dij.'!H18,'Kadar.zaj.med.del.'!J22)-'Kadar.zaj.med.del.'!J18-'Kadar.zaj.med.del.'!E11))+2</f>
        <v>279</v>
      </c>
      <c r="E8" s="98">
        <f aca="true" t="shared" si="0" ref="E8:E13">C8-D8</f>
        <v>-5</v>
      </c>
      <c r="F8" s="96">
        <f>SUM('Kadar.ode.'!AD39,'Kadar.dne.bol.dij.'!P18,'Kadar.zaj.med.del.'!T22)</f>
        <v>34</v>
      </c>
      <c r="G8" s="96">
        <f aca="true" t="shared" si="1" ref="G8:G13">SUM(C8,F8)</f>
        <v>308</v>
      </c>
      <c r="H8" s="96"/>
      <c r="I8" s="99"/>
      <c r="J8" s="96"/>
      <c r="K8" s="96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6.5" thickBot="1" thickTop="1">
      <c r="A9" s="131" t="s">
        <v>39</v>
      </c>
      <c r="B9" s="32"/>
      <c r="C9" s="96">
        <f>SUM('Kadar.zaj.med.del.'!E22)</f>
        <v>7</v>
      </c>
      <c r="D9" s="129">
        <f>IF('Kadar.zaj.med.del.'!D11+'Kadar.zaj.med.del.'!E11&lt;='Kadar.zaj.med.del.'!J11,SUM('Kadar.zaj.med.del.'!J18+'Kadar.zaj.med.del.'!J11-'Kadar.zaj.med.del.'!D11),IF('Kadar.zaj.med.del.'!E11&gt;'Kadar.zaj.med.del.'!J11,SUM('Kadar.zaj.med.del.'!J18+'Kadar.zaj.med.del.'!J11),SUM('Kadar.zaj.med.del.'!J18+'Kadar.zaj.med.del.'!E11)))-2</f>
        <v>8</v>
      </c>
      <c r="E9" s="96">
        <f t="shared" si="0"/>
        <v>-1</v>
      </c>
      <c r="F9" s="96">
        <f>SUM('Kadar.zaj.med.del.'!U22)</f>
        <v>0</v>
      </c>
      <c r="G9" s="96">
        <f t="shared" si="1"/>
        <v>7</v>
      </c>
      <c r="H9" s="96"/>
      <c r="I9" s="96"/>
      <c r="J9" s="96"/>
      <c r="K9" s="96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11" ht="16.5" thickBot="1" thickTop="1">
      <c r="A10" s="131" t="s">
        <v>40</v>
      </c>
      <c r="B10" s="32"/>
      <c r="C10" s="96">
        <f>SUM('Kadar.ode.'!R39,'Kadar.dne.bol.dij.'!J18,'Kadar.zaj.med.del.'!L22)</f>
        <v>753</v>
      </c>
      <c r="D10" s="130">
        <f>SUM('Kadar.ode.'!X39,'Kadar.dne.bol.dij.'!K18,'Kadar.zaj.med.del.'!O22)</f>
        <v>870</v>
      </c>
      <c r="E10" s="96">
        <f t="shared" si="0"/>
        <v>-117</v>
      </c>
      <c r="F10" s="96">
        <f>SUM('Kadar.ode.'!AE39,'Kadar.dne.bol.dij.'!Q18,'Kadar.zaj.med.del.'!V22)</f>
        <v>0</v>
      </c>
      <c r="G10" s="96">
        <f t="shared" si="1"/>
        <v>753</v>
      </c>
      <c r="H10" s="96">
        <v>1</v>
      </c>
      <c r="I10" s="96"/>
      <c r="J10" s="96"/>
      <c r="K10" s="96"/>
    </row>
    <row r="11" spans="1:11" ht="16.5" thickBot="1" thickTop="1">
      <c r="A11" s="131" t="s">
        <v>41</v>
      </c>
      <c r="B11" s="32"/>
      <c r="C11" s="96">
        <f>SUM('Kadar.ode.'!Z39,'Kadar.dne.bol.dij.'!M18,'Kadar.zaj.med.del.'!Q22)</f>
        <v>4</v>
      </c>
      <c r="D11" s="129">
        <f>SUM('Kadar.ode.'!AA39,'Kadar.ode.'!AB39,'Kadar.dne.bol.dij.'!N18,'Kadar.zaj.med.del.'!R22)</f>
        <v>5</v>
      </c>
      <c r="E11" s="96">
        <f t="shared" si="0"/>
        <v>-1</v>
      </c>
      <c r="F11" s="96">
        <f>SUM('Kadar.ode.'!AF39,'Kadar.dne.bol.dij.'!R18,'Kadar.zaj.med.del.'!W22)</f>
        <v>0</v>
      </c>
      <c r="G11" s="96">
        <f t="shared" si="1"/>
        <v>4</v>
      </c>
      <c r="H11" s="96"/>
      <c r="I11" s="96"/>
      <c r="J11" s="96"/>
      <c r="K11" s="96"/>
    </row>
    <row r="12" spans="1:11" ht="16.5" thickBot="1" thickTop="1">
      <c r="A12" s="131" t="s">
        <v>42</v>
      </c>
      <c r="B12" s="32"/>
      <c r="C12" s="96">
        <f>SUM('Kadar.nem.'!B23)</f>
        <v>47</v>
      </c>
      <c r="D12" s="129">
        <f>SUM('Kadar.nem.'!C23)</f>
        <v>50</v>
      </c>
      <c r="E12" s="96">
        <f t="shared" si="0"/>
        <v>-3</v>
      </c>
      <c r="F12" s="96">
        <f>SUM('Kadar.nem.'!H23)</f>
        <v>0</v>
      </c>
      <c r="G12" s="96">
        <f t="shared" si="1"/>
        <v>47</v>
      </c>
      <c r="H12" s="96">
        <v>1</v>
      </c>
      <c r="I12" s="96"/>
      <c r="J12" s="96"/>
      <c r="K12" s="96"/>
    </row>
    <row r="13" spans="1:11" ht="16.5" thickBot="1" thickTop="1">
      <c r="A13" s="131" t="s">
        <v>43</v>
      </c>
      <c r="B13" s="32"/>
      <c r="C13" s="96">
        <f>SUM('Kadar.nem.'!E23)</f>
        <v>145</v>
      </c>
      <c r="D13" s="129">
        <f>SUM('Kadar.nem.'!F23)</f>
        <v>222</v>
      </c>
      <c r="E13" s="96">
        <f t="shared" si="0"/>
        <v>-77</v>
      </c>
      <c r="F13" s="96">
        <f>SUM('Kadar.nem.'!I23)</f>
        <v>0</v>
      </c>
      <c r="G13" s="96">
        <f t="shared" si="1"/>
        <v>145</v>
      </c>
      <c r="H13" s="96">
        <v>1</v>
      </c>
      <c r="I13" s="96">
        <v>7</v>
      </c>
      <c r="J13" s="96"/>
      <c r="K13" s="96"/>
    </row>
    <row r="14" spans="1:11" ht="31.5" customHeight="1" thickBot="1" thickTop="1">
      <c r="A14" s="129" t="s">
        <v>0</v>
      </c>
      <c r="B14" s="132"/>
      <c r="C14" s="96">
        <f aca="true" t="shared" si="2" ref="C14:H14">SUM(C8:C13)</f>
        <v>1230</v>
      </c>
      <c r="D14" s="130">
        <f t="shared" si="2"/>
        <v>1434</v>
      </c>
      <c r="E14" s="96">
        <f t="shared" si="2"/>
        <v>-204</v>
      </c>
      <c r="F14" s="96">
        <f t="shared" si="2"/>
        <v>34</v>
      </c>
      <c r="G14" s="96">
        <f t="shared" si="2"/>
        <v>1264</v>
      </c>
      <c r="H14" s="96">
        <f t="shared" si="2"/>
        <v>3</v>
      </c>
      <c r="I14" s="96">
        <f>SUM(I8:I13)</f>
        <v>7</v>
      </c>
      <c r="J14" s="96">
        <f>SUM(J8:J13)</f>
        <v>0</v>
      </c>
      <c r="K14" s="96">
        <f>C14+J14</f>
        <v>1230</v>
      </c>
    </row>
    <row r="15" ht="13.5" thickTop="1"/>
  </sheetData>
  <sheetProtection/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nada.velickovic</cp:lastModifiedBy>
  <cp:lastPrinted>2021-02-10T10:33:31Z</cp:lastPrinted>
  <dcterms:created xsi:type="dcterms:W3CDTF">1998-03-25T08:50:17Z</dcterms:created>
  <dcterms:modified xsi:type="dcterms:W3CDTF">2023-01-26T13:22:36Z</dcterms:modified>
  <cp:category/>
  <cp:version/>
  <cp:contentType/>
  <cp:contentStatus/>
</cp:coreProperties>
</file>